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1625" windowHeight="8280"/>
  </bookViews>
  <sheets>
    <sheet name="estado patrimonial" sheetId="5" r:id="rId1"/>
    <sheet name="Estado de recursos y gastos" sheetId="4" r:id="rId2"/>
    <sheet name="Evolucion PN" sheetId="8" r:id="rId3"/>
    <sheet name="flujo de efectivo" sheetId="15" r:id="rId4"/>
    <sheet name="Nota explicativa" sheetId="10" r:id="rId5"/>
    <sheet name="Nota explicativa 2" sheetId="11" r:id="rId6"/>
    <sheet name="pARA pRESUPUESTAR" sheetId="14" r:id="rId7"/>
    <sheet name="Bienes de Uso I" sheetId="7" r:id="rId8"/>
    <sheet name="Bienes de Uso II" sheetId="6" r:id="rId9"/>
    <sheet name="recursos ordinarios" sheetId="1" r:id="rId10"/>
    <sheet name="gAST. gENERALES" sheetId="2" r:id="rId11"/>
    <sheet name="GASTOS ESPECIFICOS" sheetId="3" r:id="rId12"/>
    <sheet name="caratula" sheetId="12" r:id="rId13"/>
    <sheet name="Informe del Auditor" sheetId="13" r:id="rId14"/>
  </sheets>
  <definedNames>
    <definedName name="_xlnm.Print_Area" localSheetId="12">caratula!$A$1:$H$27</definedName>
    <definedName name="_xlnm.Print_Area" localSheetId="0">'estado patrimonial'!$A$1:$F$24</definedName>
    <definedName name="_xlnm.Print_Area" localSheetId="3">'flujo de efectivo'!$A$1:$H$39</definedName>
    <definedName name="_xlnm.Print_Area" localSheetId="10">'gAST. gENERALES'!$A$1:$N$34</definedName>
    <definedName name="_xlnm.Print_Area" localSheetId="11">'GASTOS ESPECIFICOS'!$A$1:$I$35</definedName>
    <definedName name="_xlnm.Print_Area" localSheetId="5">'Nota explicativa 2'!$A$1:$J$37</definedName>
    <definedName name="_xlnm.Print_Area" localSheetId="6">'pARA pRESUPUESTAR'!$A$1:$F$85</definedName>
    <definedName name="_xlnm.Print_Area" localSheetId="9">'recursos ordinarios'!$A$1:$J$32</definedName>
  </definedNames>
  <calcPr calcId="145621"/>
</workbook>
</file>

<file path=xl/calcChain.xml><?xml version="1.0" encoding="utf-8"?>
<calcChain xmlns="http://schemas.openxmlformats.org/spreadsheetml/2006/main">
  <c r="E16" i="13" l="1"/>
  <c r="G8" i="15"/>
  <c r="H23" i="15"/>
  <c r="H29" i="15" s="1"/>
  <c r="H36" i="15" s="1"/>
  <c r="H12" i="15"/>
  <c r="E44" i="14"/>
  <c r="E84" i="14"/>
  <c r="D44" i="14"/>
  <c r="D84" i="14"/>
  <c r="C44" i="14"/>
  <c r="C84" i="14"/>
  <c r="B44" i="14"/>
  <c r="B84" i="14"/>
  <c r="F84" i="14" s="1"/>
  <c r="E43" i="14"/>
  <c r="E83" i="14"/>
  <c r="D43" i="14"/>
  <c r="D83" i="14"/>
  <c r="C43" i="14"/>
  <c r="C83" i="14"/>
  <c r="B43" i="14"/>
  <c r="B83" i="14"/>
  <c r="F83" i="14" s="1"/>
  <c r="E42" i="14"/>
  <c r="E82" i="14"/>
  <c r="D42" i="14"/>
  <c r="D82" i="14"/>
  <c r="C42" i="14"/>
  <c r="C82" i="14"/>
  <c r="B42" i="14"/>
  <c r="B82" i="14"/>
  <c r="F82" i="14" s="1"/>
  <c r="E41" i="14"/>
  <c r="E81" i="14"/>
  <c r="D41" i="14"/>
  <c r="D81" i="14"/>
  <c r="C41" i="14"/>
  <c r="C81" i="14"/>
  <c r="B41" i="14"/>
  <c r="B81" i="14"/>
  <c r="E40" i="14"/>
  <c r="E80" i="14"/>
  <c r="D40" i="14"/>
  <c r="D80" i="14"/>
  <c r="C40" i="14"/>
  <c r="C80" i="14"/>
  <c r="B40" i="14"/>
  <c r="B80" i="14"/>
  <c r="F80" i="14" s="1"/>
  <c r="E39" i="14"/>
  <c r="E79" i="14"/>
  <c r="D39" i="14"/>
  <c r="D79" i="14"/>
  <c r="C39" i="14"/>
  <c r="C79" i="14"/>
  <c r="B39" i="14"/>
  <c r="B79" i="14"/>
  <c r="F79" i="14" s="1"/>
  <c r="E38" i="14"/>
  <c r="E78" i="14"/>
  <c r="D38" i="14"/>
  <c r="D78" i="14"/>
  <c r="C38" i="14"/>
  <c r="C78" i="14"/>
  <c r="B38" i="14"/>
  <c r="B78" i="14"/>
  <c r="F78" i="14" s="1"/>
  <c r="E37" i="14"/>
  <c r="E77" i="14"/>
  <c r="D37" i="14"/>
  <c r="D77" i="14"/>
  <c r="C37" i="14"/>
  <c r="C77" i="14"/>
  <c r="B37" i="14"/>
  <c r="B77" i="14"/>
  <c r="E36" i="14"/>
  <c r="E76" i="14"/>
  <c r="D36" i="14"/>
  <c r="D76" i="14"/>
  <c r="C36" i="14"/>
  <c r="C76" i="14"/>
  <c r="B36" i="14"/>
  <c r="B76" i="14"/>
  <c r="F76" i="14" s="1"/>
  <c r="E35" i="14"/>
  <c r="E75" i="14"/>
  <c r="D35" i="14"/>
  <c r="D75" i="14"/>
  <c r="D85" i="14" s="1"/>
  <c r="C35" i="14"/>
  <c r="C75" i="14"/>
  <c r="B35" i="14"/>
  <c r="B75" i="14"/>
  <c r="B85" i="14" s="1"/>
  <c r="B13" i="14"/>
  <c r="B53" i="14" s="1"/>
  <c r="F53" i="14" s="1"/>
  <c r="C13" i="14"/>
  <c r="C53" i="14"/>
  <c r="D13" i="14"/>
  <c r="D53" i="14" s="1"/>
  <c r="E13" i="14"/>
  <c r="E53" i="14"/>
  <c r="B14" i="14"/>
  <c r="B54" i="14" s="1"/>
  <c r="F54" i="14" s="1"/>
  <c r="C14" i="14"/>
  <c r="C54" i="14"/>
  <c r="D14" i="14"/>
  <c r="D54" i="14" s="1"/>
  <c r="E14" i="14"/>
  <c r="E54" i="14"/>
  <c r="B15" i="14"/>
  <c r="B55" i="14" s="1"/>
  <c r="F55" i="14" s="1"/>
  <c r="C15" i="14"/>
  <c r="C55" i="14"/>
  <c r="D15" i="14"/>
  <c r="D55" i="14" s="1"/>
  <c r="E15" i="14"/>
  <c r="E55" i="14"/>
  <c r="B16" i="14"/>
  <c r="B56" i="14" s="1"/>
  <c r="F56" i="14" s="1"/>
  <c r="C16" i="14"/>
  <c r="C56" i="14"/>
  <c r="D16" i="14"/>
  <c r="D56" i="14" s="1"/>
  <c r="E16" i="14"/>
  <c r="E56" i="14"/>
  <c r="B17" i="14"/>
  <c r="B57" i="14" s="1"/>
  <c r="C17" i="14"/>
  <c r="C57" i="14"/>
  <c r="E17" i="14"/>
  <c r="E57" i="14"/>
  <c r="B18" i="14"/>
  <c r="B58" i="14" s="1"/>
  <c r="C18" i="14"/>
  <c r="C58" i="14"/>
  <c r="D18" i="14"/>
  <c r="D58" i="14" s="1"/>
  <c r="E18" i="14"/>
  <c r="E58" i="14"/>
  <c r="B19" i="14"/>
  <c r="B59" i="14" s="1"/>
  <c r="C19" i="14"/>
  <c r="C59" i="14"/>
  <c r="D19" i="14"/>
  <c r="D59" i="14" s="1"/>
  <c r="E19" i="14"/>
  <c r="E59" i="14"/>
  <c r="B20" i="14"/>
  <c r="B60" i="14" s="1"/>
  <c r="C20" i="14"/>
  <c r="C60" i="14"/>
  <c r="D20" i="14"/>
  <c r="D60" i="14" s="1"/>
  <c r="E20" i="14"/>
  <c r="E60" i="14"/>
  <c r="B21" i="14"/>
  <c r="B61" i="14" s="1"/>
  <c r="C21" i="14"/>
  <c r="C61" i="14"/>
  <c r="D21" i="14"/>
  <c r="D61" i="14" s="1"/>
  <c r="E21" i="14"/>
  <c r="E61" i="14"/>
  <c r="B22" i="14"/>
  <c r="B62" i="14" s="1"/>
  <c r="C22" i="14"/>
  <c r="C62" i="14"/>
  <c r="D22" i="14"/>
  <c r="D62" i="14" s="1"/>
  <c r="E22" i="14"/>
  <c r="E62" i="14"/>
  <c r="B23" i="14"/>
  <c r="B63" i="14" s="1"/>
  <c r="C23" i="14"/>
  <c r="C63" i="14"/>
  <c r="D23" i="14"/>
  <c r="D63" i="14" s="1"/>
  <c r="E23" i="14"/>
  <c r="E63" i="14"/>
  <c r="C24" i="14"/>
  <c r="C64" i="14"/>
  <c r="D24" i="14"/>
  <c r="D64" i="14" s="1"/>
  <c r="E24" i="14"/>
  <c r="E64" i="14"/>
  <c r="C25" i="14"/>
  <c r="C65" i="14"/>
  <c r="D25" i="14"/>
  <c r="D65" i="14" s="1"/>
  <c r="E25" i="14"/>
  <c r="E65" i="14"/>
  <c r="B26" i="14"/>
  <c r="B66" i="14" s="1"/>
  <c r="C26" i="14"/>
  <c r="C66" i="14"/>
  <c r="D26" i="14"/>
  <c r="D66" i="14" s="1"/>
  <c r="E26" i="14"/>
  <c r="E66" i="14"/>
  <c r="B27" i="14"/>
  <c r="B67" i="14" s="1"/>
  <c r="C27" i="14"/>
  <c r="C67" i="14"/>
  <c r="D27" i="14"/>
  <c r="D67" i="14" s="1"/>
  <c r="E27" i="14"/>
  <c r="E67" i="14"/>
  <c r="B28" i="14"/>
  <c r="B68" i="14" s="1"/>
  <c r="D28" i="14"/>
  <c r="D68" i="14" s="1"/>
  <c r="E28" i="14"/>
  <c r="E68" i="14"/>
  <c r="B29" i="14"/>
  <c r="B69" i="14" s="1"/>
  <c r="C29" i="14"/>
  <c r="C69" i="14"/>
  <c r="D29" i="14"/>
  <c r="D69" i="14" s="1"/>
  <c r="E29" i="14"/>
  <c r="E69" i="14"/>
  <c r="B30" i="14"/>
  <c r="B70" i="14" s="1"/>
  <c r="C30" i="14"/>
  <c r="C70" i="14"/>
  <c r="D30" i="14"/>
  <c r="D70" i="14" s="1"/>
  <c r="E30" i="14"/>
  <c r="E70" i="14"/>
  <c r="C12" i="14"/>
  <c r="C52" i="14" s="1"/>
  <c r="D12" i="14"/>
  <c r="D52" i="14"/>
  <c r="E12" i="14"/>
  <c r="E52" i="14" s="1"/>
  <c r="E71" i="14" s="1"/>
  <c r="B12" i="14"/>
  <c r="B52" i="14"/>
  <c r="F81" i="14"/>
  <c r="F77" i="14"/>
  <c r="E85" i="14"/>
  <c r="C85" i="14"/>
  <c r="F36" i="14"/>
  <c r="F37" i="14"/>
  <c r="F38" i="14"/>
  <c r="F39" i="14"/>
  <c r="F40" i="14"/>
  <c r="F41" i="14"/>
  <c r="F42" i="14"/>
  <c r="F43" i="14"/>
  <c r="F44" i="14"/>
  <c r="E45" i="14"/>
  <c r="D45" i="14"/>
  <c r="C45" i="14"/>
  <c r="B45" i="14"/>
  <c r="E31" i="14"/>
  <c r="F29" i="14"/>
  <c r="F30" i="14"/>
  <c r="F13" i="14"/>
  <c r="F14" i="14"/>
  <c r="F15" i="14"/>
  <c r="F16" i="14"/>
  <c r="F18" i="14"/>
  <c r="F19" i="14"/>
  <c r="F20" i="14"/>
  <c r="F21" i="14"/>
  <c r="F22" i="14"/>
  <c r="F23" i="14"/>
  <c r="F26" i="14"/>
  <c r="F27" i="14"/>
  <c r="E67" i="10"/>
  <c r="B11" i="5" s="1"/>
  <c r="G24" i="15"/>
  <c r="G33" i="15"/>
  <c r="L17" i="2"/>
  <c r="D17" i="14" s="1"/>
  <c r="E60" i="10"/>
  <c r="I26" i="6"/>
  <c r="F41" i="4"/>
  <c r="E37" i="8"/>
  <c r="C14" i="5"/>
  <c r="E13" i="1"/>
  <c r="H13" i="1" s="1"/>
  <c r="H16" i="1" s="1"/>
  <c r="E18" i="4" s="1"/>
  <c r="F13" i="1"/>
  <c r="G13" i="1"/>
  <c r="D13" i="1"/>
  <c r="I28" i="2"/>
  <c r="C28" i="14" s="1"/>
  <c r="I31" i="2"/>
  <c r="I32" i="2" s="1"/>
  <c r="E26" i="4" s="1"/>
  <c r="H23" i="3"/>
  <c r="D25" i="2"/>
  <c r="B25" i="14" s="1"/>
  <c r="D24" i="2"/>
  <c r="B24" i="14" s="1"/>
  <c r="E23" i="1"/>
  <c r="E29" i="1" s="1"/>
  <c r="H28" i="1"/>
  <c r="E76" i="10"/>
  <c r="F21" i="15" s="1"/>
  <c r="F30" i="10"/>
  <c r="D40" i="6"/>
  <c r="J30" i="7"/>
  <c r="D29" i="1"/>
  <c r="E11" i="4" s="1"/>
  <c r="F29" i="1"/>
  <c r="E13" i="4" s="1"/>
  <c r="E14" i="4"/>
  <c r="G29" i="1"/>
  <c r="H24" i="6"/>
  <c r="H40" i="6" s="1"/>
  <c r="E38" i="4" s="1"/>
  <c r="E62" i="10"/>
  <c r="B10" i="5" s="1"/>
  <c r="E31" i="2"/>
  <c r="F31" i="2"/>
  <c r="G31" i="2"/>
  <c r="H31" i="2"/>
  <c r="L31" i="2"/>
  <c r="L32" i="2"/>
  <c r="E25" i="4"/>
  <c r="J31" i="2"/>
  <c r="K31" i="2"/>
  <c r="M31" i="2"/>
  <c r="M32" i="2"/>
  <c r="E27" i="4" s="1"/>
  <c r="D25" i="3"/>
  <c r="E31" i="4"/>
  <c r="F25" i="3"/>
  <c r="E32" i="4" s="1"/>
  <c r="E25" i="3"/>
  <c r="E33" i="4"/>
  <c r="G25" i="3"/>
  <c r="E34" i="4" s="1"/>
  <c r="E12" i="11"/>
  <c r="E10" i="5"/>
  <c r="E7" i="11"/>
  <c r="F18" i="15" s="1"/>
  <c r="E43" i="10"/>
  <c r="B9" i="5"/>
  <c r="E38" i="10"/>
  <c r="G11" i="15" s="1"/>
  <c r="G12" i="15" s="1"/>
  <c r="F15" i="8"/>
  <c r="F37" i="8" s="1"/>
  <c r="I37" i="8"/>
  <c r="D37" i="8"/>
  <c r="H39" i="7"/>
  <c r="G31" i="15" s="1"/>
  <c r="I30" i="6"/>
  <c r="J30" i="6"/>
  <c r="I28" i="6"/>
  <c r="I22" i="6"/>
  <c r="I18" i="6"/>
  <c r="I39" i="7"/>
  <c r="G39" i="7"/>
  <c r="F39" i="7"/>
  <c r="J28" i="7"/>
  <c r="J28" i="6"/>
  <c r="J26" i="7"/>
  <c r="J26" i="6" s="1"/>
  <c r="J24" i="7"/>
  <c r="J22" i="7"/>
  <c r="J22" i="6" s="1"/>
  <c r="J20" i="7"/>
  <c r="J18" i="7"/>
  <c r="J18" i="6" s="1"/>
  <c r="J16" i="7"/>
  <c r="F40" i="6"/>
  <c r="E40" i="6"/>
  <c r="I24" i="6"/>
  <c r="I20" i="6"/>
  <c r="J20" i="6" s="1"/>
  <c r="I16" i="6"/>
  <c r="J16" i="6" s="1"/>
  <c r="F11" i="5"/>
  <c r="F17" i="5"/>
  <c r="F20" i="5"/>
  <c r="C18" i="5"/>
  <c r="C20" i="5" s="1"/>
  <c r="F36" i="4"/>
  <c r="F19" i="4"/>
  <c r="F43" i="4"/>
  <c r="H17" i="3"/>
  <c r="H18" i="3"/>
  <c r="H19" i="3"/>
  <c r="H20" i="3"/>
  <c r="H21" i="3"/>
  <c r="H22" i="3"/>
  <c r="H24" i="3"/>
  <c r="H16" i="3"/>
  <c r="N16" i="2"/>
  <c r="N13" i="2"/>
  <c r="N14" i="2"/>
  <c r="N15" i="2"/>
  <c r="N18" i="2"/>
  <c r="N19" i="2"/>
  <c r="N20" i="2"/>
  <c r="N21" i="2"/>
  <c r="N22" i="2"/>
  <c r="N23" i="2"/>
  <c r="N24" i="2"/>
  <c r="N25" i="2"/>
  <c r="N26" i="2"/>
  <c r="N27" i="2"/>
  <c r="N29" i="2"/>
  <c r="N30" i="2"/>
  <c r="N12" i="2"/>
  <c r="H21" i="1"/>
  <c r="H22" i="1"/>
  <c r="H24" i="1"/>
  <c r="H25" i="1"/>
  <c r="H26" i="1"/>
  <c r="H27" i="1"/>
  <c r="H20" i="1"/>
  <c r="H12" i="1"/>
  <c r="H11" i="1"/>
  <c r="G16" i="15" s="1"/>
  <c r="J24" i="6"/>
  <c r="F75" i="14"/>
  <c r="F85" i="14" s="1"/>
  <c r="F35" i="14"/>
  <c r="F45" i="14"/>
  <c r="F12" i="14"/>
  <c r="N28" i="2"/>
  <c r="B8" i="5"/>
  <c r="B14" i="5" s="1"/>
  <c r="E8" i="5"/>
  <c r="D57" i="14" l="1"/>
  <c r="F17" i="14"/>
  <c r="B71" i="14"/>
  <c r="D31" i="14"/>
  <c r="F57" i="14"/>
  <c r="H29" i="1"/>
  <c r="G15" i="15" s="1"/>
  <c r="E12" i="4"/>
  <c r="F69" i="14"/>
  <c r="F68" i="14"/>
  <c r="F66" i="14"/>
  <c r="F63" i="14"/>
  <c r="F61" i="14"/>
  <c r="F59" i="14"/>
  <c r="J40" i="6"/>
  <c r="B17" i="5" s="1"/>
  <c r="B18" i="5" s="1"/>
  <c r="B20" i="5" s="1"/>
  <c r="F24" i="14"/>
  <c r="F31" i="14" s="1"/>
  <c r="B64" i="14"/>
  <c r="F64" i="14" s="1"/>
  <c r="B31" i="14"/>
  <c r="C31" i="14"/>
  <c r="F28" i="14"/>
  <c r="C68" i="14"/>
  <c r="C71" i="14" s="1"/>
  <c r="E19" i="4"/>
  <c r="B65" i="14"/>
  <c r="F65" i="14" s="1"/>
  <c r="F25" i="14"/>
  <c r="D71" i="14"/>
  <c r="F70" i="14"/>
  <c r="F67" i="14"/>
  <c r="F62" i="14"/>
  <c r="F60" i="14"/>
  <c r="F58" i="14"/>
  <c r="F52" i="14"/>
  <c r="H25" i="3"/>
  <c r="F17" i="15" s="1"/>
  <c r="F19" i="15" s="1"/>
  <c r="G19" i="15" s="1"/>
  <c r="H15" i="8"/>
  <c r="N17" i="2"/>
  <c r="N31" i="2" s="1"/>
  <c r="F20" i="15" s="1"/>
  <c r="F22" i="15" s="1"/>
  <c r="G22" i="15" s="1"/>
  <c r="J39" i="7"/>
  <c r="I40" i="6"/>
  <c r="E9" i="5"/>
  <c r="E11" i="5" s="1"/>
  <c r="E17" i="5" s="1"/>
  <c r="H23" i="1"/>
  <c r="D31" i="2"/>
  <c r="D32" i="2" s="1"/>
  <c r="G23" i="15" l="1"/>
  <c r="G29" i="15" s="1"/>
  <c r="G36" i="15" s="1"/>
  <c r="G38" i="15" s="1"/>
  <c r="E24" i="4"/>
  <c r="E36" i="4" s="1"/>
  <c r="E41" i="4" s="1"/>
  <c r="E43" i="4" s="1"/>
  <c r="N32" i="2"/>
  <c r="F71" i="14"/>
  <c r="E21" i="13" l="1"/>
  <c r="G17" i="8"/>
  <c r="G37" i="8" l="1"/>
  <c r="H17" i="8"/>
  <c r="H37" i="8" s="1"/>
  <c r="E19" i="5" s="1"/>
  <c r="E20" i="5" s="1"/>
  <c r="H21" i="5" s="1"/>
</calcChain>
</file>

<file path=xl/sharedStrings.xml><?xml version="1.0" encoding="utf-8"?>
<sst xmlns="http://schemas.openxmlformats.org/spreadsheetml/2006/main" count="524" uniqueCount="320">
  <si>
    <t xml:space="preserve">COLEGIO DE PROFESIONALES EN SERVICIO SOCIAL DE LA PROVINCIA DE CORDOBA </t>
  </si>
  <si>
    <t>RECURSOS ORDINARIOS INGRESADOS CORRESPONDIENTES AL EJERCICIO</t>
  </si>
  <si>
    <t xml:space="preserve"> </t>
  </si>
  <si>
    <t>Concepto</t>
  </si>
  <si>
    <t>Córdoba</t>
  </si>
  <si>
    <t>Villa María</t>
  </si>
  <si>
    <t>Río Cuarto</t>
  </si>
  <si>
    <t>San Francisco</t>
  </si>
  <si>
    <t xml:space="preserve"> TOTAL</t>
  </si>
  <si>
    <t>Para Fines Especificos</t>
  </si>
  <si>
    <t>TOTAL</t>
  </si>
  <si>
    <t>Total</t>
  </si>
  <si>
    <t>Para Fines Generales</t>
  </si>
  <si>
    <t>Derecho a Matricula</t>
  </si>
  <si>
    <t>Derecho Profes de Matricula Dev.</t>
  </si>
  <si>
    <t>Derecho Profes. de Matricula percib</t>
  </si>
  <si>
    <t>Cursos y Conferencias</t>
  </si>
  <si>
    <t>Multas  y Varios Matriculado</t>
  </si>
  <si>
    <t>Ingresos Varios</t>
  </si>
  <si>
    <t>Ingresos Especialidad</t>
  </si>
  <si>
    <t>Ingreso por Inversiones</t>
  </si>
  <si>
    <t>ANEXO II</t>
  </si>
  <si>
    <t xml:space="preserve">GASTOS GENERALES DE ADMINISTRACION CORRESPONDIENTES AL </t>
  </si>
  <si>
    <t>Detalle</t>
  </si>
  <si>
    <t>Sede</t>
  </si>
  <si>
    <t>Villa Maria</t>
  </si>
  <si>
    <t>Publicaciones y Publicidad</t>
  </si>
  <si>
    <t>Beneficios por Pago Adelantado</t>
  </si>
  <si>
    <t>Gastos de Oficina</t>
  </si>
  <si>
    <t>Tasas y Servicios</t>
  </si>
  <si>
    <t>Gastos Generales Varios</t>
  </si>
  <si>
    <t>Sub Sede</t>
  </si>
  <si>
    <t>Calamuchita</t>
  </si>
  <si>
    <t>Punilla</t>
  </si>
  <si>
    <t>Norte</t>
  </si>
  <si>
    <t>Santa María</t>
  </si>
  <si>
    <t>Bell Ville</t>
  </si>
  <si>
    <t>Marco Juarez</t>
  </si>
  <si>
    <t>Seguros Pagados</t>
  </si>
  <si>
    <t>Movilidad</t>
  </si>
  <si>
    <t>Servicios de Computación y Repar.</t>
  </si>
  <si>
    <t>Telefono ,  .Vs.</t>
  </si>
  <si>
    <t>Correspondencia</t>
  </si>
  <si>
    <t>Sueldos Netos</t>
  </si>
  <si>
    <t>Cargas Sociales Propor.</t>
  </si>
  <si>
    <t>Comisiones por Cobranzas</t>
  </si>
  <si>
    <t>Impuestos Inmob.Pcia</t>
  </si>
  <si>
    <t>Alquileres Pagados</t>
  </si>
  <si>
    <t xml:space="preserve">Gastos  e Impuestos Bancarios </t>
  </si>
  <si>
    <t>Totales</t>
  </si>
  <si>
    <t>TOTALES</t>
  </si>
  <si>
    <t xml:space="preserve">GASTOS ESPECIFICOS  DE ADMINISTRACION CORRESPONDIENTES AL </t>
  </si>
  <si>
    <t>ANEXO IV</t>
  </si>
  <si>
    <t>ANEXO III</t>
  </si>
  <si>
    <t>Congresos</t>
  </si>
  <si>
    <t>Subsidios a Matriculados</t>
  </si>
  <si>
    <t>Subs. Y Donaciones No reintegrables</t>
  </si>
  <si>
    <t>Honorarios Abonados</t>
  </si>
  <si>
    <t>Gastos Institucionales</t>
  </si>
  <si>
    <t>Gastos varios Especialidad</t>
  </si>
  <si>
    <t>Gastos Movilidad Especialidad</t>
  </si>
  <si>
    <t>ESTADO DE RECURSOS  Y  GASTOS</t>
  </si>
  <si>
    <t>Actual</t>
  </si>
  <si>
    <t>Anterior</t>
  </si>
  <si>
    <t>RECURSOS</t>
  </si>
  <si>
    <t xml:space="preserve">Para Fines Generales </t>
  </si>
  <si>
    <t xml:space="preserve">Villa Maria </t>
  </si>
  <si>
    <t>Colegio</t>
  </si>
  <si>
    <t>Derecho por  Matricula Profesional</t>
  </si>
  <si>
    <t>GASTOS</t>
  </si>
  <si>
    <t>Generales de Administración</t>
  </si>
  <si>
    <t>Sub Totales</t>
  </si>
  <si>
    <t>Totales Agrupados</t>
  </si>
  <si>
    <t>Delegación Rio Cuarto</t>
  </si>
  <si>
    <t>Delegación Villa María</t>
  </si>
  <si>
    <t>Delegacion San Francisco</t>
  </si>
  <si>
    <t>Especificos</t>
  </si>
  <si>
    <t>Delegacion Rio Cuarto</t>
  </si>
  <si>
    <t>Amortizacion de Bienes de Uso</t>
  </si>
  <si>
    <t>TOTAL  RECURSOS</t>
  </si>
  <si>
    <t>Sub Total de gastos</t>
  </si>
  <si>
    <t>TOTAL DE EGRESOS</t>
  </si>
  <si>
    <t>Resultados Financieros</t>
  </si>
  <si>
    <t>RESULTADOS ORDINARIOS SUPERAVIT</t>
  </si>
  <si>
    <t>Cursos y jornadas</t>
  </si>
  <si>
    <t>ACTIVO</t>
  </si>
  <si>
    <t>PASIVO</t>
  </si>
  <si>
    <t>TOTAL DEL PASIVO CORRIENTE</t>
  </si>
  <si>
    <t>PASIVO NO CORRIENTE</t>
  </si>
  <si>
    <t>TOTAL ACTIVO CORRIENTE</t>
  </si>
  <si>
    <t>ACTIVO NO CORRIENTE</t>
  </si>
  <si>
    <t>TOTAL DEL PASIVO NO CORRIENTE</t>
  </si>
  <si>
    <t>Bienes de uso ( Anexo I y nota 6)</t>
  </si>
  <si>
    <t>TOTAL DEL PASIVO</t>
  </si>
  <si>
    <t>TOTAL DEL ACTIVO NO CORRIENTE</t>
  </si>
  <si>
    <t>PATRIMONIO NETO (Según estado respectivo)</t>
  </si>
  <si>
    <t>TOTAL  DEL  ACTIVO</t>
  </si>
  <si>
    <t>Total Pasivo y Patrimonio</t>
  </si>
  <si>
    <t>DENOMINACIÓN DEL ENTE :       COLEGIO DE PROFESIONALES EN SERVICIO SOCIAL DE LA PROVINCIA DE CORDOBA</t>
  </si>
  <si>
    <t>Recargos devengados</t>
  </si>
  <si>
    <t>ANEXO I</t>
  </si>
  <si>
    <t>(Continuacion)</t>
  </si>
  <si>
    <t>BIENES DE USO</t>
  </si>
  <si>
    <t>AMORTIZACIONES</t>
  </si>
  <si>
    <t>RUBROS</t>
  </si>
  <si>
    <t xml:space="preserve">        DEL EJECICIO </t>
  </si>
  <si>
    <t>ACUMULADAS</t>
  </si>
  <si>
    <t>NETO</t>
  </si>
  <si>
    <t>COMIENZO</t>
  </si>
  <si>
    <t>BAJAS</t>
  </si>
  <si>
    <t>MONTO</t>
  </si>
  <si>
    <t>CIERRE</t>
  </si>
  <si>
    <t>AUMENTOS</t>
  </si>
  <si>
    <t>DISMINUCIONES</t>
  </si>
  <si>
    <t>EJERCICIO</t>
  </si>
  <si>
    <t>TRANSFERENCIAS</t>
  </si>
  <si>
    <t>VALOR AL COMIENZO DEL EJERCICIO</t>
  </si>
  <si>
    <t>VALOR AL CIERRE DEL EJERCICIO</t>
  </si>
  <si>
    <t>Inmueble calle Crisol 138 - Cba</t>
  </si>
  <si>
    <t>Inmueble calle Jujuy 330 - Cba</t>
  </si>
  <si>
    <t xml:space="preserve">Mejora Inmueble de Crisol 138 </t>
  </si>
  <si>
    <t>Mejora inmueble de Jujuy 330</t>
  </si>
  <si>
    <t>Muebles y Utiles Córdoba</t>
  </si>
  <si>
    <t>Muebles y Utiles Villa Maria</t>
  </si>
  <si>
    <t>Muebles y Utiles Rio Cuarto</t>
  </si>
  <si>
    <t>Muebles y Utiles San Francisco</t>
  </si>
  <si>
    <t>TRANSFERENCIA</t>
  </si>
  <si>
    <t>ALICUOTA %</t>
  </si>
  <si>
    <t>ESTADO DE EVOLUCION DEL PATRIMONIO NETO</t>
  </si>
  <si>
    <t>Rubros</t>
  </si>
  <si>
    <t>Aportes de los propietarios</t>
  </si>
  <si>
    <t xml:space="preserve">Capital </t>
  </si>
  <si>
    <t>Ajuste del Capital</t>
  </si>
  <si>
    <t>Superavit/Deficit Acumulado</t>
  </si>
  <si>
    <t>Total del Patrimonio Neto</t>
  </si>
  <si>
    <t>Total del Patrimonio Neto Ejercicio anterior</t>
  </si>
  <si>
    <t>Saldos al inicio</t>
  </si>
  <si>
    <t>Superavit del ejercicio</t>
  </si>
  <si>
    <t xml:space="preserve">Variaciones del efectivo </t>
  </si>
  <si>
    <t>Efectivo al inicio del ejercicio</t>
  </si>
  <si>
    <t>Efectivo al cierre del ejercicio (Nota 2)</t>
  </si>
  <si>
    <t>Causa de las variaciones del efectivo</t>
  </si>
  <si>
    <t>Actividades operativas</t>
  </si>
  <si>
    <t>Flujo neto de efectivo generado por (utilizado en) las</t>
  </si>
  <si>
    <t>actividades operativas</t>
  </si>
  <si>
    <t>Pagos por compras de bienes de uso</t>
  </si>
  <si>
    <t>Actividades de inversión</t>
  </si>
  <si>
    <t>NOTA 1- BASE DE PREPARACION DE LOS ESTADOS CONTABLES</t>
  </si>
  <si>
    <t>La entidad preparó los estados contables correspondientea al ejercicio finalizado al 31/10/12 de acuerdo a normas contables vigentes,</t>
  </si>
  <si>
    <t>siendo los criterios generales los siguientes:</t>
  </si>
  <si>
    <t>1.1= Modelo de presentación de los estados contables.</t>
  </si>
  <si>
    <t xml:space="preserve">Los estados contables han sido confeccionados siguiendo los lineamientos enunciados en las Resoluciones Técnicas N° 8,11 y 17 de la </t>
  </si>
  <si>
    <t>F.A.C.P.C.E.</t>
  </si>
  <si>
    <t>1.2= Consideración de los efectos de la inflación e información comparativa.</t>
  </si>
  <si>
    <t>presentación comparativa se han tenido en cuenta las resoluciones vigentes que disponen la discontinudad del ajuste por inflación.</t>
  </si>
  <si>
    <t>Los bienes de uso están valuados a su costo menos la correspondiente amortización acumulada. La amortización es calculada por el</t>
  </si>
  <si>
    <t>2.1= Disponibilidades</t>
  </si>
  <si>
    <t>Caja Subsede Norte</t>
  </si>
  <si>
    <t>Caja Subsede Calamuchita</t>
  </si>
  <si>
    <t>Caja Subsede  Santa María</t>
  </si>
  <si>
    <t>Caja delegacion Villa María</t>
  </si>
  <si>
    <t>Caja Subsede Bell Ville</t>
  </si>
  <si>
    <t xml:space="preserve">Caja Subsede Marcos Juarez </t>
  </si>
  <si>
    <t>Caja delegación Rio Cuarto</t>
  </si>
  <si>
    <t>Banco Pcia Cba Sede Villa Maria</t>
  </si>
  <si>
    <t>Caja Córdoba</t>
  </si>
  <si>
    <t>Banco Pcia Cba  Capital</t>
  </si>
  <si>
    <t>Caja delegación San Francisco</t>
  </si>
  <si>
    <t>Deudores por derecho matrícula  Norte</t>
  </si>
  <si>
    <t>Deudores por derecho matrícula Calamuchita</t>
  </si>
  <si>
    <t>Deudores por derecho matrícula Punilla</t>
  </si>
  <si>
    <t>Deudores por derecho matrícula Traslasierras</t>
  </si>
  <si>
    <t xml:space="preserve">Deudores por derecho matrícula Santa Maria </t>
  </si>
  <si>
    <t>Deudores por derecho matrícula Rio 3°</t>
  </si>
  <si>
    <t>Deudores por derecho matrícula San Francisco</t>
  </si>
  <si>
    <t>Deudores por derecho matrícula Villa Maria</t>
  </si>
  <si>
    <t>Deudores por derecho matrícula  Rio Cuarto</t>
  </si>
  <si>
    <t>Prevision Incobrables</t>
  </si>
  <si>
    <t>Caja y Bancos (Nota  2.1)</t>
  </si>
  <si>
    <t>Cuentas por cobrar a asociados (Nota 2.3)</t>
  </si>
  <si>
    <t>Inversiones (Nota 2.2)</t>
  </si>
  <si>
    <t>2.3= Deudores por derecho matrícula</t>
  </si>
  <si>
    <t>2.2= Inversiones corrientes</t>
  </si>
  <si>
    <t>Otros Créditos (Nota 2.4)</t>
  </si>
  <si>
    <t>Certificado plazo fijo Bco Cb Villa Maria</t>
  </si>
  <si>
    <t>1.3= Criterios de valuación</t>
  </si>
  <si>
    <t>NOTA 3 - Composición de los rubros del pasivo</t>
  </si>
  <si>
    <t>3.1 = Deudas laborales y de seguridad social</t>
  </si>
  <si>
    <t>UTEDYC</t>
  </si>
  <si>
    <t>Suelos a pagar</t>
  </si>
  <si>
    <t>Contribuciones y aportes a pagar</t>
  </si>
  <si>
    <t>3.2= Deudas</t>
  </si>
  <si>
    <t>Deudas Laborales y Seguridad Social (nota 3.1)</t>
  </si>
  <si>
    <t>Deudas (Nota 3.2)</t>
  </si>
  <si>
    <t>3.3= Previsiones corrientes</t>
  </si>
  <si>
    <t>Previsiones (Nota 3.3)</t>
  </si>
  <si>
    <t>NOTA 4 = Información Adicional</t>
  </si>
  <si>
    <t>método de linea recta, aplicando tasa anuales suficientes para extinguir su valor al final de la vida útil estimada, siguiendo el mismo</t>
  </si>
  <si>
    <t>criterio de años anterios. El valor de los bienes mencionados en su conjunto no supera su valor recuperable.</t>
  </si>
  <si>
    <t xml:space="preserve">En materia impositiva se ha seguido con el criterio de años anteriores, aprobados por autoridades del colegio. </t>
  </si>
  <si>
    <t>DENOMINACION DE  LA ENTIDAD:</t>
  </si>
  <si>
    <t>Domicilio Legal: Jujuy  330- Córdoba</t>
  </si>
  <si>
    <t xml:space="preserve">ACTIVIDAD PRINCIPAL:Ejerce el control de la Profesión , principalmente de la </t>
  </si>
  <si>
    <t>ESTADOS CONTABLES:</t>
  </si>
  <si>
    <t xml:space="preserve">matrícula y el dictado de las Normas técnicas, de ética y además de acción social y cultural </t>
  </si>
  <si>
    <t>Ley Nº 7342/ 1985 y ley 7341/ 1985 y sus respectivas Reglamentaciones</t>
  </si>
  <si>
    <t xml:space="preserve">Presvision por recargos cargas sociales,por pagos </t>
  </si>
  <si>
    <t>fuera de término.-</t>
  </si>
  <si>
    <t>En los Bienes de Uso, los valores han sido tomados del ejercicio anterior y luego practicada la amortización correspondiente.</t>
  </si>
  <si>
    <t>La contabilidad ,(utilizando la partida doble) está registrada en un sistema computarizado , autorizado por las Autoridades del Colegio.</t>
  </si>
  <si>
    <t>INFORME    DEL    AUDITOR</t>
  </si>
  <si>
    <t>SEÑORES   AUTORIDADES</t>
  </si>
  <si>
    <t>En mi carácter de Contador Público independiente, informo sobre la auditoría de los Estados Contables del</t>
  </si>
  <si>
    <t>1.  ESTADOS CONTABLES OBJETO DE AUDITORIA</t>
  </si>
  <si>
    <t>Activo</t>
  </si>
  <si>
    <t>Pasivo</t>
  </si>
  <si>
    <t>Patrimonio Neto</t>
  </si>
  <si>
    <t xml:space="preserve"> Estado de Evolución del Patrimonio Neto por el ejercicio finalizado el 31/10/2012</t>
  </si>
  <si>
    <t>Estado de Flujo de Efectivo, por el ejercicio finalizado el 31 de octubre de 2012</t>
  </si>
  <si>
    <t xml:space="preserve">2. ALCANCE DEL TRABAJO DE AUDITORIA </t>
  </si>
  <si>
    <t>1.1</t>
  </si>
  <si>
    <t>1.2</t>
  </si>
  <si>
    <t>1.3</t>
  </si>
  <si>
    <t>1.4</t>
  </si>
  <si>
    <t xml:space="preserve">Mi examen fue realizado de acuerdo con las Normas de Auditoría vigentes, aprobadas por el </t>
  </si>
  <si>
    <t>Consejo  Profesional de Ciencias Económicas de Córdoba.</t>
  </si>
  <si>
    <t>3, DICTAMEN</t>
  </si>
  <si>
    <t>Los registraciones contables se encuentran respaldados por comprobante , aunque en algunos</t>
  </si>
  <si>
    <t>casos los mismos no reúnen la aspectos formales exigidos por leyes fiscales.</t>
  </si>
  <si>
    <r>
      <t xml:space="preserve">En mi opinión, los estados contables mencionados en </t>
    </r>
    <r>
      <rPr>
        <b/>
        <sz val="10"/>
        <rFont val="Arial"/>
        <family val="2"/>
      </rPr>
      <t>1</t>
    </r>
    <r>
      <rPr>
        <sz val="10"/>
        <rFont val="Arial"/>
      </rPr>
      <t xml:space="preserve">, </t>
    </r>
  </si>
  <si>
    <t>informaciones de la Sedes, por los criterios de registraciones utilizados.</t>
  </si>
  <si>
    <t xml:space="preserve">Limitación, no pudo cersiorarse la exactitud    del monto de los Deudores  y de algunas </t>
  </si>
  <si>
    <t>expresan razonablemente  la información</t>
  </si>
  <si>
    <t>LA PROVINCIA DE CORDOBA. Al 31/10/2012, el Resultado del Ejercicio, las Variaciones del Patrimonio</t>
  </si>
  <si>
    <t>el Flujo de Efectivo, por el ejercicio cerrado al 31 de octubre de 2012.-</t>
  </si>
  <si>
    <t>CORDOBA, 23 de noviembre de 2012</t>
  </si>
  <si>
    <t>Cargo a Incobrables Por Previsión</t>
  </si>
  <si>
    <t>Deudores por derecho matrícula Capital</t>
  </si>
  <si>
    <t>Delegación</t>
  </si>
  <si>
    <t>Capital</t>
  </si>
  <si>
    <t>Colegio Córdoba Capital</t>
  </si>
  <si>
    <t>Ingresos por Extras en  Plan de Cuotas</t>
  </si>
  <si>
    <t>Sede Capital</t>
  </si>
  <si>
    <t xml:space="preserve">COLEGIO DE PROFESIONALES  EN  SERVICIO  SOCIAL DE LA PROVINCIA. DE CORDOBA </t>
  </si>
  <si>
    <t>Colegio de Profesionales en Servicio Social de la Provincia De Córdoba, detallados en el apartado  1 siguiente:</t>
  </si>
  <si>
    <t>Estado de Recursos y Gastos por el ejercicio finalizado el 31 de octubre de 2012 el</t>
  </si>
  <si>
    <t>4 INFORMACION ESPECIAL REQUERIDA POR SISPOSICIONES VIGENTES</t>
  </si>
  <si>
    <t xml:space="preserve">cual arroja un superavit de  pesos </t>
  </si>
  <si>
    <t>a efecto de dar cumplimiento a las disposiciones vigentes, informo que:</t>
  </si>
  <si>
    <t>4,1. Los estados contables detallados en el punto 1, surgen de un sistema de registro contable, computa-</t>
  </si>
  <si>
    <t>rizado y ha sido llevados de conformidad con los requisitos formales exigidos por normas legales y tecnicas.</t>
  </si>
  <si>
    <t>4,2, Al 31 de octubre de 2012, las deudas devengadas a favor del ANSES que surgen de los mencionados</t>
  </si>
  <si>
    <t>registros contables asciende a $ 12,241,61, no siendo exigible a esa fecha.</t>
  </si>
  <si>
    <t xml:space="preserve">JUJUY   330.   CORDOBA </t>
  </si>
  <si>
    <t>ESTADO DE FLUJO DE EFECTIVO (Método directo)</t>
  </si>
  <si>
    <t>Cobros por Recursos para fines especificos</t>
  </si>
  <si>
    <r>
      <t>C</t>
    </r>
    <r>
      <rPr>
        <sz val="9"/>
        <rFont val="Arial"/>
      </rPr>
      <t>obros por Recursos para fines generales</t>
    </r>
  </si>
  <si>
    <t>Menos:</t>
  </si>
  <si>
    <t>Anexo IV Detalle</t>
  </si>
  <si>
    <t xml:space="preserve">Menos </t>
  </si>
  <si>
    <t>Anexo III Detalle</t>
  </si>
  <si>
    <t>,</t>
  </si>
  <si>
    <t>PAGOS Deudas ejercicio anterior</t>
  </si>
  <si>
    <t>Aumento  inversiones</t>
  </si>
  <si>
    <t xml:space="preserve"> Disminución,(Aumento)  neta del efectivo</t>
  </si>
  <si>
    <t>Veasé mi Informe del Auditor de fecha 23/11/2012</t>
  </si>
  <si>
    <t>Colegio de Profesionales en Servicio Social de la Provincia de Córdoba</t>
  </si>
  <si>
    <t xml:space="preserve">COLEGIO DE PROFESIONALES EN SERVICIO SOCIAL DE LA PROVINCIA </t>
  </si>
  <si>
    <t xml:space="preserve">sobre la situación Patrimonial del  COLEGIO DE PROFESIONALES  EN SERVICIO SOCIAL DE </t>
  </si>
  <si>
    <t xml:space="preserve">DE CORDOBA </t>
  </si>
  <si>
    <t xml:space="preserve">Menos  </t>
  </si>
  <si>
    <t>Honorarios devengados pero no pagados</t>
  </si>
  <si>
    <t xml:space="preserve">        Ejercicio finalizado el: 31 de Octubre 2013</t>
  </si>
  <si>
    <t>BALANCE GENERAL CERRADO  al 31 DE OCTUBRE DE 2013,  comparativo con el ejercicio anterior</t>
  </si>
  <si>
    <t xml:space="preserve">Veasé mi Informe del Auditor de fecha </t>
  </si>
  <si>
    <t>Por el ejercicio anual cerrado al 31 de octubre de 2013.comparativo con ejercicio anterior</t>
  </si>
  <si>
    <t>Correspondiente al ejercicio finalizado el 31/10/2013 (comparativo con el ejercicio anterior</t>
  </si>
  <si>
    <t>Por el ejercicio anual finalizado el 31/10/2013, comparativo con el ejercicio anterior</t>
  </si>
  <si>
    <t>NOTAS A LOS ESTADOS CONTABLES AL 31/10/13</t>
  </si>
  <si>
    <t xml:space="preserve">Las cifras correspondientes al ejercicio finalizado el 31/10/13, están expresadas en moneda homogenea. A los efectos de la </t>
  </si>
  <si>
    <t>NOTA 2 - Composición de los rubros del activo corriente al 31/10/13</t>
  </si>
  <si>
    <t>Deudores por derecho matricula Bel Ville</t>
  </si>
  <si>
    <t>Deudores por derecho matricula Marcos Juarez</t>
  </si>
  <si>
    <t>2.4 = Otros Créditos</t>
  </si>
  <si>
    <t>Deudores conceptos varios</t>
  </si>
  <si>
    <t>Obra Social a pagar acuerdo</t>
  </si>
  <si>
    <t>Utedyc acuerdo a pagar</t>
  </si>
  <si>
    <t>Honorarios a pagar acuerdo</t>
  </si>
  <si>
    <t>Los Matriculados con deudas, Nota 2.3, han sido obtenidos por información de las respectivas  sedes y surgen del nuevo sistema</t>
  </si>
  <si>
    <t>el cual   emite listado de los deudores, Con aclaracion:QUE ESTE AÑO POR DISPOSICION DE ASAMBLEA TODAS LAS CUOTAS ESTAN  VALUADAS</t>
  </si>
  <si>
    <t>AL VALOR DE LA CUOTA DE OCTUBRE DE 2013. Este criterio es diferente al applicado en años anteriores que se encontraban a valores historicos.</t>
  </si>
  <si>
    <t>Este Ejercicio Contable presenta el uso de 2 sistemas de contabilidad distintos. Hasta marzo, indepèndiente en cada Central o Delegacion y desde el 1 de abril</t>
  </si>
  <si>
    <t>un sistema que es integral , el cual opera en simultáneo en todas las delegaciones y sub delegaciones .y los matriculados pueden interactuar.-</t>
  </si>
  <si>
    <t>FINALIZADOS  EL: 31 DE OCTUBRE DE 2013</t>
  </si>
  <si>
    <t>Deudores no identificados</t>
  </si>
  <si>
    <t>ingresos licenciaturas</t>
  </si>
  <si>
    <t>Alquileres Cobrados netos</t>
  </si>
  <si>
    <t>EJERCICIO FINALIZADO AL 31 DE OCTUBRE DE 2013</t>
  </si>
  <si>
    <t>incluye acuerdos</t>
  </si>
  <si>
    <t>FAAPS</t>
  </si>
  <si>
    <t>Impuestos Municipal **</t>
  </si>
  <si>
    <t>Gastos Representacion</t>
  </si>
  <si>
    <t>Delegación San Francisco</t>
  </si>
  <si>
    <t>Previsiones Varias del ejercicio</t>
  </si>
  <si>
    <t>Diferencia de ejercicio anterior</t>
  </si>
  <si>
    <t>Otros Gastos varios</t>
  </si>
  <si>
    <t>Devengado pero no pagados</t>
  </si>
  <si>
    <t>sub total</t>
  </si>
  <si>
    <t>Aumento)  neto del efectivo</t>
  </si>
  <si>
    <t>fondos ingresados no identificados que reducen deudores</t>
  </si>
  <si>
    <t>Faltante de caja Rio Cuarto</t>
  </si>
  <si>
    <t>Coeficiente de actualizacion</t>
  </si>
  <si>
    <t>COLEGIO DE PROFESIONALES EN SERVICIO SOCIAL DE LA PROVINCIA DE CORDOBA</t>
  </si>
  <si>
    <t>Por el Ejercicio anual Nº 27 , iniciado el 01 de noviembre de 2012 ,expresado en moneda</t>
  </si>
  <si>
    <t>homogénea y con fecha de cierre el 31 de octubre de 2013</t>
  </si>
  <si>
    <t>Balance General al 31 de octubre de 2013 cuyas cifras resumidas son :</t>
  </si>
  <si>
    <t>GASTOS DESDE EL 1 DE NOVIEMBRE DE 2012 AL 31 DE OCTUBRE   2013</t>
  </si>
  <si>
    <t>Efectivo modificado al inicio del ejercicio</t>
  </si>
  <si>
    <t>Financiamiento de deuda</t>
  </si>
  <si>
    <t>Total Pasivo y Patrimonio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</si>
</sst>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2" formatCode="0.00_);\(0.00\)"/>
  </numFmts>
  <fonts count="20" x14ac:knownFonts="1">
    <font>
      <sz val="10"/>
      <name val="Arial"/>
    </font>
    <font>
      <sz val="10"/>
      <name val="Arial"/>
    </font>
    <font>
      <sz val="12"/>
      <name val="Arial"/>
    </font>
    <font>
      <sz val="11"/>
      <name val="Arial"/>
    </font>
    <font>
      <sz val="8"/>
      <name val="Arial"/>
    </font>
    <font>
      <b/>
      <sz val="10"/>
      <name val="Arial"/>
      <family val="2"/>
    </font>
    <font>
      <u/>
      <sz val="11"/>
      <name val="Arial"/>
    </font>
    <font>
      <u/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</font>
    <font>
      <sz val="9"/>
      <name val="Bookman Old Style"/>
      <family val="1"/>
    </font>
    <font>
      <b/>
      <u/>
      <sz val="10"/>
      <name val="Arial"/>
      <family val="2"/>
    </font>
    <font>
      <b/>
      <sz val="9"/>
      <name val="Arial"/>
    </font>
    <font>
      <b/>
      <u/>
      <sz val="9"/>
      <name val="Arial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 applyFill="1" applyBorder="1"/>
    <xf numFmtId="43" fontId="0" fillId="0" borderId="0" xfId="0" applyNumberFormat="1"/>
    <xf numFmtId="0" fontId="0" fillId="0" borderId="2" xfId="0" applyBorder="1"/>
    <xf numFmtId="0" fontId="0" fillId="0" borderId="3" xfId="0" applyBorder="1"/>
    <xf numFmtId="43" fontId="0" fillId="0" borderId="3" xfId="0" applyNumberFormat="1" applyBorder="1" applyAlignment="1">
      <alignment horizontal="right"/>
    </xf>
    <xf numFmtId="43" fontId="0" fillId="0" borderId="4" xfId="0" applyNumberFormat="1" applyBorder="1" applyAlignment="1">
      <alignment horizontal="right"/>
    </xf>
    <xf numFmtId="0" fontId="0" fillId="0" borderId="5" xfId="0" applyBorder="1"/>
    <xf numFmtId="0" fontId="0" fillId="0" borderId="0" xfId="0" applyBorder="1"/>
    <xf numFmtId="43" fontId="0" fillId="0" borderId="0" xfId="0" applyNumberFormat="1" applyBorder="1"/>
    <xf numFmtId="0" fontId="0" fillId="0" borderId="6" xfId="0" applyBorder="1"/>
    <xf numFmtId="0" fontId="0" fillId="0" borderId="7" xfId="0" applyBorder="1"/>
    <xf numFmtId="43" fontId="0" fillId="0" borderId="1" xfId="0" applyNumberFormat="1" applyBorder="1"/>
    <xf numFmtId="43" fontId="0" fillId="0" borderId="8" xfId="0" applyNumberFormat="1" applyBorder="1"/>
    <xf numFmtId="43" fontId="8" fillId="0" borderId="3" xfId="0" applyNumberFormat="1" applyFont="1" applyBorder="1" applyAlignment="1">
      <alignment horizontal="right"/>
    </xf>
    <xf numFmtId="43" fontId="8" fillId="0" borderId="1" xfId="0" applyNumberFormat="1" applyFont="1" applyBorder="1"/>
    <xf numFmtId="0" fontId="0" fillId="0" borderId="9" xfId="0" applyBorder="1"/>
    <xf numFmtId="43" fontId="0" fillId="0" borderId="9" xfId="0" applyNumberFormat="1" applyBorder="1"/>
    <xf numFmtId="43" fontId="9" fillId="0" borderId="9" xfId="0" applyNumberFormat="1" applyFont="1" applyBorder="1"/>
    <xf numFmtId="43" fontId="9" fillId="0" borderId="7" xfId="0" applyNumberFormat="1" applyFont="1" applyBorder="1" applyAlignment="1">
      <alignment horizontal="right"/>
    </xf>
    <xf numFmtId="43" fontId="9" fillId="0" borderId="10" xfId="0" applyNumberFormat="1" applyFont="1" applyBorder="1" applyAlignment="1">
      <alignment horizontal="right"/>
    </xf>
    <xf numFmtId="43" fontId="9" fillId="0" borderId="7" xfId="0" applyNumberFormat="1" applyFont="1" applyBorder="1"/>
    <xf numFmtId="0" fontId="1" fillId="0" borderId="0" xfId="0" applyFont="1"/>
    <xf numFmtId="0" fontId="10" fillId="0" borderId="9" xfId="0" applyFont="1" applyBorder="1"/>
    <xf numFmtId="0" fontId="4" fillId="0" borderId="9" xfId="0" applyFont="1" applyBorder="1"/>
    <xf numFmtId="43" fontId="10" fillId="0" borderId="9" xfId="0" applyNumberFormat="1" applyFont="1" applyBorder="1"/>
    <xf numFmtId="0" fontId="1" fillId="0" borderId="0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43" fontId="0" fillId="0" borderId="14" xfId="0" applyNumberFormat="1" applyBorder="1"/>
    <xf numFmtId="43" fontId="0" fillId="0" borderId="15" xfId="0" applyNumberFormat="1" applyBorder="1"/>
    <xf numFmtId="43" fontId="10" fillId="0" borderId="14" xfId="0" applyNumberFormat="1" applyFont="1" applyBorder="1"/>
    <xf numFmtId="0" fontId="4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43" fontId="0" fillId="0" borderId="17" xfId="0" applyNumberFormat="1" applyBorder="1"/>
    <xf numFmtId="43" fontId="10" fillId="0" borderId="17" xfId="0" applyNumberFormat="1" applyFont="1" applyBorder="1"/>
    <xf numFmtId="43" fontId="10" fillId="0" borderId="0" xfId="0" applyNumberFormat="1" applyFont="1" applyBorder="1"/>
    <xf numFmtId="43" fontId="12" fillId="0" borderId="14" xfId="0" applyNumberFormat="1" applyFont="1" applyBorder="1"/>
    <xf numFmtId="43" fontId="8" fillId="0" borderId="14" xfId="0" applyNumberFormat="1" applyFont="1" applyBorder="1"/>
    <xf numFmtId="0" fontId="10" fillId="0" borderId="18" xfId="0" applyFont="1" applyBorder="1"/>
    <xf numFmtId="43" fontId="0" fillId="0" borderId="18" xfId="0" applyNumberFormat="1" applyBorder="1"/>
    <xf numFmtId="43" fontId="10" fillId="0" borderId="18" xfId="0" applyNumberFormat="1" applyFont="1" applyBorder="1"/>
    <xf numFmtId="43" fontId="11" fillId="0" borderId="19" xfId="0" applyNumberFormat="1" applyFont="1" applyBorder="1"/>
    <xf numFmtId="43" fontId="11" fillId="0" borderId="20" xfId="0" applyNumberFormat="1" applyFont="1" applyBorder="1"/>
    <xf numFmtId="43" fontId="5" fillId="0" borderId="21" xfId="0" applyNumberFormat="1" applyFont="1" applyBorder="1"/>
    <xf numFmtId="43" fontId="11" fillId="0" borderId="0" xfId="0" applyNumberFormat="1" applyFont="1" applyBorder="1"/>
    <xf numFmtId="0" fontId="2" fillId="0" borderId="0" xfId="0" applyFont="1" applyBorder="1"/>
    <xf numFmtId="0" fontId="10" fillId="0" borderId="0" xfId="0" applyFont="1" applyBorder="1"/>
    <xf numFmtId="0" fontId="4" fillId="0" borderId="0" xfId="0" applyFont="1" applyBorder="1"/>
    <xf numFmtId="43" fontId="5" fillId="0" borderId="0" xfId="0" applyNumberFormat="1" applyFont="1" applyBorder="1"/>
    <xf numFmtId="0" fontId="0" fillId="0" borderId="22" xfId="0" applyBorder="1"/>
    <xf numFmtId="0" fontId="0" fillId="0" borderId="23" xfId="0" applyBorder="1"/>
    <xf numFmtId="0" fontId="2" fillId="0" borderId="24" xfId="0" applyFont="1" applyBorder="1"/>
    <xf numFmtId="43" fontId="1" fillId="0" borderId="14" xfId="0" applyNumberFormat="1" applyFont="1" applyBorder="1"/>
    <xf numFmtId="43" fontId="1" fillId="0" borderId="17" xfId="0" applyNumberFormat="1" applyFont="1" applyBorder="1"/>
    <xf numFmtId="43" fontId="1" fillId="0" borderId="18" xfId="0" applyNumberFormat="1" applyFont="1" applyBorder="1"/>
    <xf numFmtId="43" fontId="15" fillId="0" borderId="19" xfId="0" applyNumberFormat="1" applyFont="1" applyBorder="1"/>
    <xf numFmtId="43" fontId="15" fillId="0" borderId="20" xfId="0" applyNumberFormat="1" applyFont="1" applyBorder="1"/>
    <xf numFmtId="43" fontId="5" fillId="0" borderId="19" xfId="0" applyNumberFormat="1" applyFont="1" applyBorder="1"/>
    <xf numFmtId="43" fontId="5" fillId="0" borderId="9" xfId="0" applyNumberFormat="1" applyFont="1" applyBorder="1"/>
    <xf numFmtId="0" fontId="2" fillId="0" borderId="22" xfId="0" applyFont="1" applyBorder="1"/>
    <xf numFmtId="0" fontId="2" fillId="0" borderId="25" xfId="0" applyFont="1" applyBorder="1"/>
    <xf numFmtId="0" fontId="2" fillId="0" borderId="9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11" fillId="0" borderId="0" xfId="0" applyFont="1"/>
    <xf numFmtId="0" fontId="12" fillId="0" borderId="29" xfId="0" applyFont="1" applyBorder="1" applyAlignment="1">
      <alignment wrapText="1"/>
    </xf>
    <xf numFmtId="0" fontId="12" fillId="0" borderId="30" xfId="0" applyFont="1" applyBorder="1" applyAlignment="1">
      <alignment wrapText="1"/>
    </xf>
    <xf numFmtId="0" fontId="12" fillId="0" borderId="31" xfId="0" applyFont="1" applyBorder="1" applyAlignment="1">
      <alignment wrapText="1"/>
    </xf>
    <xf numFmtId="0" fontId="12" fillId="0" borderId="32" xfId="0" applyFont="1" applyBorder="1" applyAlignment="1">
      <alignment horizontal="right" wrapText="1"/>
    </xf>
    <xf numFmtId="0" fontId="12" fillId="0" borderId="32" xfId="0" applyFont="1" applyBorder="1" applyAlignment="1">
      <alignment wrapText="1"/>
    </xf>
    <xf numFmtId="0" fontId="12" fillId="0" borderId="31" xfId="0" applyFont="1" applyBorder="1" applyAlignment="1">
      <alignment horizontal="right" wrapText="1"/>
    </xf>
    <xf numFmtId="0" fontId="11" fillId="0" borderId="31" xfId="0" applyFont="1" applyBorder="1" applyAlignment="1">
      <alignment wrapText="1"/>
    </xf>
    <xf numFmtId="0" fontId="11" fillId="0" borderId="32" xfId="0" applyFont="1" applyBorder="1" applyAlignment="1">
      <alignment horizontal="right" wrapText="1"/>
    </xf>
    <xf numFmtId="0" fontId="11" fillId="0" borderId="32" xfId="0" applyFont="1" applyBorder="1" applyAlignment="1">
      <alignment wrapText="1"/>
    </xf>
    <xf numFmtId="0" fontId="12" fillId="0" borderId="33" xfId="0" applyFont="1" applyBorder="1" applyAlignment="1">
      <alignment wrapText="1"/>
    </xf>
    <xf numFmtId="4" fontId="12" fillId="0" borderId="32" xfId="0" applyNumberFormat="1" applyFont="1" applyBorder="1" applyAlignment="1">
      <alignment horizontal="right" wrapText="1"/>
    </xf>
    <xf numFmtId="4" fontId="0" fillId="0" borderId="0" xfId="0" applyNumberFormat="1"/>
    <xf numFmtId="4" fontId="14" fillId="0" borderId="32" xfId="0" applyNumberFormat="1" applyFont="1" applyBorder="1" applyAlignment="1">
      <alignment horizontal="right" wrapText="1"/>
    </xf>
    <xf numFmtId="172" fontId="0" fillId="0" borderId="3" xfId="0" applyNumberFormat="1" applyBorder="1"/>
    <xf numFmtId="172" fontId="0" fillId="0" borderId="4" xfId="0" applyNumberFormat="1" applyBorder="1"/>
    <xf numFmtId="172" fontId="0" fillId="0" borderId="0" xfId="0" applyNumberFormat="1" applyBorder="1"/>
    <xf numFmtId="172" fontId="0" fillId="0" borderId="34" xfId="0" applyNumberFormat="1" applyBorder="1"/>
    <xf numFmtId="0" fontId="15" fillId="0" borderId="0" xfId="0" applyFont="1" applyBorder="1"/>
    <xf numFmtId="0" fontId="8" fillId="0" borderId="5" xfId="0" applyFont="1" applyBorder="1"/>
    <xf numFmtId="172" fontId="0" fillId="0" borderId="7" xfId="0" applyNumberFormat="1" applyBorder="1"/>
    <xf numFmtId="172" fontId="0" fillId="0" borderId="10" xfId="0" applyNumberFormat="1" applyBorder="1"/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20" xfId="0" applyFont="1" applyBorder="1"/>
    <xf numFmtId="0" fontId="0" fillId="0" borderId="35" xfId="0" applyBorder="1"/>
    <xf numFmtId="172" fontId="16" fillId="0" borderId="35" xfId="0" applyNumberFormat="1" applyFont="1" applyBorder="1"/>
    <xf numFmtId="172" fontId="16" fillId="0" borderId="36" xfId="0" applyNumberFormat="1" applyFont="1" applyBorder="1"/>
    <xf numFmtId="0" fontId="16" fillId="0" borderId="5" xfId="0" applyFont="1" applyBorder="1"/>
    <xf numFmtId="0" fontId="16" fillId="0" borderId="0" xfId="0" applyFont="1" applyBorder="1"/>
    <xf numFmtId="0" fontId="16" fillId="0" borderId="34" xfId="0" applyFont="1" applyBorder="1"/>
    <xf numFmtId="172" fontId="16" fillId="0" borderId="20" xfId="0" applyNumberFormat="1" applyFont="1" applyBorder="1"/>
    <xf numFmtId="0" fontId="0" fillId="0" borderId="36" xfId="0" applyBorder="1"/>
    <xf numFmtId="0" fontId="0" fillId="0" borderId="10" xfId="0" applyBorder="1"/>
    <xf numFmtId="0" fontId="0" fillId="0" borderId="37" xfId="0" applyBorder="1"/>
    <xf numFmtId="172" fontId="0" fillId="0" borderId="38" xfId="0" applyNumberFormat="1" applyBorder="1"/>
    <xf numFmtId="4" fontId="0" fillId="0" borderId="38" xfId="0" applyNumberFormat="1" applyBorder="1"/>
    <xf numFmtId="172" fontId="0" fillId="0" borderId="0" xfId="0" applyNumberFormat="1"/>
    <xf numFmtId="4" fontId="0" fillId="0" borderId="37" xfId="0" applyNumberFormat="1" applyBorder="1"/>
    <xf numFmtId="4" fontId="0" fillId="0" borderId="39" xfId="0" applyNumberFormat="1" applyBorder="1"/>
    <xf numFmtId="0" fontId="16" fillId="0" borderId="6" xfId="0" applyFont="1" applyBorder="1"/>
    <xf numFmtId="0" fontId="16" fillId="0" borderId="7" xfId="0" applyFont="1" applyBorder="1"/>
    <xf numFmtId="0" fontId="0" fillId="0" borderId="4" xfId="0" applyBorder="1"/>
    <xf numFmtId="0" fontId="0" fillId="0" borderId="34" xfId="0" applyBorder="1"/>
    <xf numFmtId="0" fontId="0" fillId="0" borderId="0" xfId="0" applyFill="1"/>
    <xf numFmtId="0" fontId="5" fillId="0" borderId="0" xfId="0" applyFont="1" applyBorder="1"/>
    <xf numFmtId="0" fontId="8" fillId="0" borderId="0" xfId="0" applyFont="1" applyBorder="1"/>
    <xf numFmtId="0" fontId="0" fillId="0" borderId="37" xfId="0" applyBorder="1" applyAlignment="1">
      <alignment horizontal="center"/>
    </xf>
    <xf numFmtId="172" fontId="0" fillId="0" borderId="37" xfId="0" applyNumberFormat="1" applyBorder="1"/>
    <xf numFmtId="4" fontId="0" fillId="0" borderId="38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0" fillId="0" borderId="40" xfId="0" applyNumberFormat="1" applyBorder="1"/>
    <xf numFmtId="4" fontId="0" fillId="0" borderId="4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7" fillId="0" borderId="2" xfId="0" applyFont="1" applyBorder="1"/>
    <xf numFmtId="0" fontId="17" fillId="0" borderId="3" xfId="0" applyFont="1" applyBorder="1"/>
    <xf numFmtId="4" fontId="0" fillId="0" borderId="0" xfId="0" applyNumberFormat="1" applyBorder="1"/>
    <xf numFmtId="0" fontId="0" fillId="0" borderId="5" xfId="0" applyFill="1" applyBorder="1"/>
    <xf numFmtId="0" fontId="8" fillId="0" borderId="0" xfId="0" applyFont="1"/>
    <xf numFmtId="4" fontId="0" fillId="0" borderId="1" xfId="0" applyNumberFormat="1" applyBorder="1"/>
    <xf numFmtId="4" fontId="5" fillId="0" borderId="41" xfId="0" applyNumberFormat="1" applyFont="1" applyBorder="1"/>
    <xf numFmtId="4" fontId="5" fillId="0" borderId="0" xfId="0" applyNumberFormat="1" applyFont="1" applyBorder="1"/>
    <xf numFmtId="0" fontId="2" fillId="0" borderId="5" xfId="0" applyFont="1" applyBorder="1"/>
    <xf numFmtId="0" fontId="14" fillId="0" borderId="0" xfId="0" applyFont="1" applyBorder="1"/>
    <xf numFmtId="0" fontId="9" fillId="0" borderId="0" xfId="0" applyFont="1" applyBorder="1"/>
    <xf numFmtId="0" fontId="9" fillId="0" borderId="5" xfId="0" applyFont="1" applyBorder="1"/>
    <xf numFmtId="0" fontId="2" fillId="0" borderId="42" xfId="0" applyFont="1" applyBorder="1"/>
    <xf numFmtId="0" fontId="0" fillId="0" borderId="8" xfId="0" applyBorder="1"/>
    <xf numFmtId="0" fontId="3" fillId="0" borderId="5" xfId="0" applyFont="1" applyFill="1" applyBorder="1"/>
    <xf numFmtId="0" fontId="6" fillId="0" borderId="5" xfId="0" applyFont="1" applyFill="1" applyBorder="1"/>
    <xf numFmtId="0" fontId="7" fillId="0" borderId="0" xfId="0" applyFont="1" applyBorder="1"/>
    <xf numFmtId="43" fontId="0" fillId="0" borderId="0" xfId="0" applyNumberFormat="1" applyBorder="1" applyAlignment="1">
      <alignment horizontal="right"/>
    </xf>
    <xf numFmtId="0" fontId="9" fillId="0" borderId="6" xfId="0" applyFont="1" applyBorder="1"/>
    <xf numFmtId="0" fontId="3" fillId="0" borderId="5" xfId="0" applyFont="1" applyBorder="1"/>
    <xf numFmtId="0" fontId="3" fillId="0" borderId="0" xfId="0" applyFont="1" applyBorder="1"/>
    <xf numFmtId="0" fontId="0" fillId="0" borderId="14" xfId="0" applyBorder="1"/>
    <xf numFmtId="0" fontId="9" fillId="0" borderId="14" xfId="0" applyFont="1" applyBorder="1"/>
    <xf numFmtId="43" fontId="0" fillId="0" borderId="7" xfId="0" applyNumberFormat="1" applyBorder="1"/>
    <xf numFmtId="0" fontId="2" fillId="0" borderId="18" xfId="0" applyFont="1" applyBorder="1"/>
    <xf numFmtId="0" fontId="0" fillId="0" borderId="15" xfId="0" applyBorder="1"/>
    <xf numFmtId="0" fontId="2" fillId="0" borderId="43" xfId="0" applyFont="1" applyBorder="1"/>
    <xf numFmtId="0" fontId="1" fillId="0" borderId="5" xfId="0" applyFont="1" applyBorder="1"/>
    <xf numFmtId="0" fontId="1" fillId="0" borderId="5" xfId="0" applyFont="1" applyFill="1" applyBorder="1"/>
    <xf numFmtId="43" fontId="0" fillId="0" borderId="44" xfId="0" applyNumberFormat="1" applyBorder="1"/>
    <xf numFmtId="0" fontId="1" fillId="0" borderId="6" xfId="0" applyFont="1" applyBorder="1"/>
    <xf numFmtId="0" fontId="1" fillId="0" borderId="7" xfId="0" applyFont="1" applyBorder="1"/>
    <xf numFmtId="43" fontId="11" fillId="0" borderId="7" xfId="0" applyNumberFormat="1" applyFont="1" applyBorder="1"/>
    <xf numFmtId="43" fontId="10" fillId="0" borderId="7" xfId="0" applyNumberFormat="1" applyFont="1" applyBorder="1"/>
    <xf numFmtId="43" fontId="0" fillId="0" borderId="10" xfId="0" applyNumberFormat="1" applyBorder="1"/>
    <xf numFmtId="0" fontId="8" fillId="0" borderId="2" xfId="0" applyFont="1" applyBorder="1"/>
    <xf numFmtId="0" fontId="2" fillId="0" borderId="34" xfId="0" applyFont="1" applyBorder="1"/>
    <xf numFmtId="0" fontId="10" fillId="0" borderId="34" xfId="0" applyFont="1" applyBorder="1"/>
    <xf numFmtId="0" fontId="2" fillId="0" borderId="14" xfId="0" applyFont="1" applyBorder="1"/>
    <xf numFmtId="0" fontId="2" fillId="0" borderId="45" xfId="0" applyFont="1" applyFill="1" applyBorder="1"/>
    <xf numFmtId="0" fontId="2" fillId="0" borderId="14" xfId="0" applyFont="1" applyFill="1" applyBorder="1"/>
    <xf numFmtId="0" fontId="2" fillId="0" borderId="46" xfId="0" applyFont="1" applyFill="1" applyBorder="1"/>
    <xf numFmtId="0" fontId="2" fillId="0" borderId="5" xfId="0" applyFont="1" applyFill="1" applyBorder="1"/>
    <xf numFmtId="43" fontId="0" fillId="0" borderId="34" xfId="0" applyNumberFormat="1" applyBorder="1"/>
    <xf numFmtId="0" fontId="1" fillId="0" borderId="6" xfId="0" applyFont="1" applyFill="1" applyBorder="1"/>
    <xf numFmtId="0" fontId="0" fillId="0" borderId="0" xfId="0" applyAlignment="1">
      <alignment horizontal="center"/>
    </xf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34" xfId="0" applyFont="1" applyBorder="1" applyAlignment="1"/>
    <xf numFmtId="0" fontId="13" fillId="0" borderId="0" xfId="0" applyFont="1" applyAlignment="1">
      <alignment horizontal="center"/>
    </xf>
    <xf numFmtId="0" fontId="7" fillId="0" borderId="0" xfId="0" applyFont="1"/>
    <xf numFmtId="2" fontId="0" fillId="0" borderId="0" xfId="0" applyNumberFormat="1"/>
    <xf numFmtId="43" fontId="8" fillId="0" borderId="0" xfId="0" applyNumberFormat="1" applyFont="1" applyBorder="1"/>
    <xf numFmtId="0" fontId="0" fillId="0" borderId="0" xfId="0" applyAlignment="1">
      <alignment horizontal="right"/>
    </xf>
    <xf numFmtId="4" fontId="0" fillId="0" borderId="9" xfId="0" applyNumberFormat="1" applyBorder="1"/>
    <xf numFmtId="0" fontId="10" fillId="0" borderId="23" xfId="0" applyFont="1" applyBorder="1"/>
    <xf numFmtId="43" fontId="1" fillId="0" borderId="9" xfId="0" applyNumberFormat="1" applyFont="1" applyBorder="1"/>
    <xf numFmtId="0" fontId="10" fillId="0" borderId="0" xfId="0" applyFont="1"/>
    <xf numFmtId="43" fontId="0" fillId="0" borderId="0" xfId="0" applyNumberFormat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5" xfId="0" applyFont="1" applyBorder="1"/>
    <xf numFmtId="0" fontId="18" fillId="0" borderId="5" xfId="0" applyFont="1" applyBorder="1"/>
    <xf numFmtId="0" fontId="18" fillId="0" borderId="0" xfId="0" applyFont="1" applyBorder="1"/>
    <xf numFmtId="0" fontId="19" fillId="0" borderId="5" xfId="0" applyFont="1" applyBorder="1"/>
    <xf numFmtId="0" fontId="19" fillId="0" borderId="0" xfId="0" applyFont="1" applyBorder="1"/>
    <xf numFmtId="4" fontId="10" fillId="0" borderId="10" xfId="0" applyNumberFormat="1" applyFont="1" applyBorder="1"/>
    <xf numFmtId="4" fontId="10" fillId="0" borderId="39" xfId="0" applyNumberFormat="1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10" xfId="0" applyFont="1" applyBorder="1"/>
    <xf numFmtId="0" fontId="10" fillId="0" borderId="5" xfId="0" applyFont="1" applyFill="1" applyBorder="1"/>
    <xf numFmtId="0" fontId="10" fillId="0" borderId="0" xfId="0" applyFont="1" applyFill="1"/>
    <xf numFmtId="0" fontId="10" fillId="0" borderId="5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" fontId="10" fillId="0" borderId="9" xfId="0" applyNumberFormat="1" applyFont="1" applyBorder="1"/>
    <xf numFmtId="4" fontId="10" fillId="0" borderId="0" xfId="0" applyNumberFormat="1" applyFont="1" applyBorder="1"/>
    <xf numFmtId="0" fontId="9" fillId="0" borderId="0" xfId="0" applyFont="1"/>
    <xf numFmtId="0" fontId="2" fillId="0" borderId="47" xfId="0" applyFont="1" applyBorder="1"/>
    <xf numFmtId="0" fontId="0" fillId="0" borderId="48" xfId="0" applyBorder="1"/>
    <xf numFmtId="0" fontId="0" fillId="0" borderId="47" xfId="0" applyBorder="1"/>
    <xf numFmtId="0" fontId="0" fillId="0" borderId="48" xfId="0" applyBorder="1" applyAlignment="1">
      <alignment horizontal="center"/>
    </xf>
    <xf numFmtId="0" fontId="0" fillId="0" borderId="24" xfId="0" applyBorder="1"/>
    <xf numFmtId="43" fontId="0" fillId="0" borderId="48" xfId="0" applyNumberFormat="1" applyBorder="1"/>
    <xf numFmtId="43" fontId="5" fillId="0" borderId="48" xfId="0" applyNumberFormat="1" applyFont="1" applyBorder="1"/>
    <xf numFmtId="0" fontId="9" fillId="0" borderId="49" xfId="0" applyFont="1" applyBorder="1"/>
    <xf numFmtId="0" fontId="9" fillId="0" borderId="1" xfId="0" applyFont="1" applyBorder="1"/>
    <xf numFmtId="43" fontId="9" fillId="0" borderId="1" xfId="0" applyNumberFormat="1" applyFont="1" applyBorder="1"/>
    <xf numFmtId="43" fontId="9" fillId="0" borderId="50" xfId="0" applyNumberFormat="1" applyFont="1" applyBorder="1"/>
    <xf numFmtId="4" fontId="0" fillId="0" borderId="27" xfId="0" applyNumberFormat="1" applyBorder="1"/>
    <xf numFmtId="14" fontId="0" fillId="0" borderId="38" xfId="0" applyNumberFormat="1" applyBorder="1" applyAlignment="1">
      <alignment horizontal="center"/>
    </xf>
    <xf numFmtId="4" fontId="0" fillId="0" borderId="51" xfId="0" applyNumberFormat="1" applyBorder="1"/>
    <xf numFmtId="4" fontId="18" fillId="0" borderId="52" xfId="0" applyNumberFormat="1" applyFont="1" applyBorder="1"/>
    <xf numFmtId="4" fontId="10" fillId="0" borderId="27" xfId="0" applyNumberFormat="1" applyFont="1" applyBorder="1"/>
    <xf numFmtId="4" fontId="11" fillId="0" borderId="40" xfId="0" applyNumberFormat="1" applyFont="1" applyBorder="1"/>
    <xf numFmtId="0" fontId="8" fillId="0" borderId="0" xfId="0" applyFont="1" applyFill="1" applyBorder="1"/>
    <xf numFmtId="4" fontId="0" fillId="0" borderId="38" xfId="0" applyNumberFormat="1" applyFill="1" applyBorder="1"/>
    <xf numFmtId="4" fontId="8" fillId="0" borderId="32" xfId="0" applyNumberFormat="1" applyFont="1" applyBorder="1" applyAlignment="1">
      <alignment horizontal="right" wrapText="1"/>
    </xf>
    <xf numFmtId="43" fontId="0" fillId="0" borderId="9" xfId="0" applyNumberFormat="1" applyFill="1" applyBorder="1"/>
    <xf numFmtId="4" fontId="10" fillId="0" borderId="48" xfId="0" applyNumberFormat="1" applyFont="1" applyBorder="1"/>
    <xf numFmtId="43" fontId="10" fillId="0" borderId="50" xfId="0" applyNumberFormat="1" applyFont="1" applyBorder="1"/>
    <xf numFmtId="43" fontId="8" fillId="0" borderId="14" xfId="0" applyNumberFormat="1" applyFont="1" applyFill="1" applyBorder="1"/>
    <xf numFmtId="43" fontId="1" fillId="0" borderId="14" xfId="0" applyNumberFormat="1" applyFont="1" applyFill="1" applyBorder="1"/>
    <xf numFmtId="43" fontId="1" fillId="0" borderId="17" xfId="0" applyNumberFormat="1" applyFont="1" applyFill="1" applyBorder="1"/>
    <xf numFmtId="43" fontId="1" fillId="0" borderId="18" xfId="0" applyNumberFormat="1" applyFont="1" applyFill="1" applyBorder="1"/>
    <xf numFmtId="43" fontId="8" fillId="0" borderId="26" xfId="0" applyNumberFormat="1" applyFont="1" applyFill="1" applyBorder="1"/>
    <xf numFmtId="43" fontId="12" fillId="0" borderId="14" xfId="0" applyNumberFormat="1" applyFont="1" applyFill="1" applyBorder="1"/>
    <xf numFmtId="43" fontId="10" fillId="0" borderId="9" xfId="0" applyNumberFormat="1" applyFont="1" applyFill="1" applyBorder="1"/>
    <xf numFmtId="43" fontId="10" fillId="0" borderId="15" xfId="0" applyNumberFormat="1" applyFont="1" applyFill="1" applyBorder="1"/>
    <xf numFmtId="43" fontId="10" fillId="0" borderId="14" xfId="0" applyNumberFormat="1" applyFont="1" applyFill="1" applyBorder="1"/>
    <xf numFmtId="43" fontId="10" fillId="0" borderId="17" xfId="0" applyNumberFormat="1" applyFont="1" applyFill="1" applyBorder="1"/>
    <xf numFmtId="43" fontId="10" fillId="0" borderId="18" xfId="0" applyNumberFormat="1" applyFont="1" applyFill="1" applyBorder="1"/>
    <xf numFmtId="43" fontId="12" fillId="0" borderId="53" xfId="0" applyNumberFormat="1" applyFont="1" applyFill="1" applyBorder="1"/>
    <xf numFmtId="43" fontId="10" fillId="0" borderId="51" xfId="0" applyNumberFormat="1" applyFont="1" applyFill="1" applyBorder="1"/>
    <xf numFmtId="43" fontId="10" fillId="0" borderId="44" xfId="0" applyNumberFormat="1" applyFont="1" applyFill="1" applyBorder="1"/>
    <xf numFmtId="43" fontId="10" fillId="0" borderId="53" xfId="0" applyNumberFormat="1" applyFont="1" applyFill="1" applyBorder="1"/>
    <xf numFmtId="43" fontId="10" fillId="0" borderId="54" xfId="0" applyNumberFormat="1" applyFont="1" applyFill="1" applyBorder="1"/>
    <xf numFmtId="43" fontId="10" fillId="0" borderId="43" xfId="0" applyNumberFormat="1" applyFont="1" applyFill="1" applyBorder="1"/>
    <xf numFmtId="9" fontId="0" fillId="0" borderId="0" xfId="0" applyNumberFormat="1"/>
    <xf numFmtId="4" fontId="10" fillId="0" borderId="40" xfId="0" applyNumberFormat="1" applyFont="1" applyBorder="1"/>
    <xf numFmtId="4" fontId="0" fillId="0" borderId="48" xfId="0" applyNumberFormat="1" applyBorder="1"/>
    <xf numFmtId="4" fontId="10" fillId="0" borderId="49" xfId="0" applyNumberFormat="1" applyFont="1" applyBorder="1"/>
    <xf numFmtId="4" fontId="0" fillId="0" borderId="28" xfId="0" applyNumberFormat="1" applyBorder="1"/>
    <xf numFmtId="4" fontId="14" fillId="0" borderId="55" xfId="0" applyNumberFormat="1" applyFont="1" applyBorder="1" applyAlignment="1">
      <alignment horizontal="right" wrapText="1"/>
    </xf>
    <xf numFmtId="0" fontId="14" fillId="0" borderId="31" xfId="0" applyFont="1" applyBorder="1" applyAlignment="1">
      <alignment horizontal="right" wrapText="1"/>
    </xf>
    <xf numFmtId="0" fontId="11" fillId="0" borderId="55" xfId="0" applyFont="1" applyBorder="1" applyAlignment="1">
      <alignment wrapText="1"/>
    </xf>
    <xf numFmtId="0" fontId="11" fillId="0" borderId="31" xfId="0" applyFont="1" applyBorder="1" applyAlignment="1">
      <alignment wrapText="1"/>
    </xf>
    <xf numFmtId="0" fontId="9" fillId="0" borderId="56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72" fontId="16" fillId="0" borderId="37" xfId="0" applyNumberFormat="1" applyFont="1" applyBorder="1" applyAlignment="1">
      <alignment horizontal="center" vertical="center" wrapText="1"/>
    </xf>
    <xf numFmtId="172" fontId="16" fillId="0" borderId="38" xfId="0" applyNumberFormat="1" applyFont="1" applyBorder="1" applyAlignment="1">
      <alignment horizontal="center" vertical="center" wrapText="1"/>
    </xf>
    <xf numFmtId="172" fontId="16" fillId="0" borderId="39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4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/>
    <xf numFmtId="0" fontId="13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G6" sqref="G6"/>
    </sheetView>
  </sheetViews>
  <sheetFormatPr baseColWidth="10" defaultRowHeight="12.75" x14ac:dyDescent="0.2"/>
  <cols>
    <col min="1" max="1" width="29.140625" customWidth="1"/>
    <col min="2" max="2" width="14.140625" customWidth="1"/>
    <col min="3" max="3" width="14.28515625" customWidth="1"/>
    <col min="4" max="4" width="28.28515625" customWidth="1"/>
    <col min="5" max="5" width="13.42578125" customWidth="1"/>
    <col min="6" max="6" width="14.85546875" customWidth="1"/>
  </cols>
  <sheetData>
    <row r="1" spans="1:8" x14ac:dyDescent="0.2">
      <c r="A1" s="73" t="s">
        <v>98</v>
      </c>
    </row>
    <row r="3" spans="1:8" x14ac:dyDescent="0.2">
      <c r="A3" s="73" t="s">
        <v>273</v>
      </c>
    </row>
    <row r="4" spans="1:8" ht="13.5" thickBot="1" x14ac:dyDescent="0.25"/>
    <row r="5" spans="1:8" ht="13.5" thickBot="1" x14ac:dyDescent="0.25">
      <c r="A5" s="74"/>
      <c r="B5" s="75" t="s">
        <v>62</v>
      </c>
      <c r="C5" s="75" t="s">
        <v>63</v>
      </c>
      <c r="D5" s="75"/>
      <c r="E5" s="75" t="s">
        <v>62</v>
      </c>
      <c r="F5" s="75" t="s">
        <v>63</v>
      </c>
    </row>
    <row r="6" spans="1:8" ht="13.5" thickBot="1" x14ac:dyDescent="0.25">
      <c r="A6" s="76" t="s">
        <v>85</v>
      </c>
      <c r="B6" s="77"/>
      <c r="C6" s="78"/>
      <c r="D6" s="78" t="s">
        <v>86</v>
      </c>
      <c r="E6" s="78"/>
      <c r="F6" s="77"/>
    </row>
    <row r="7" spans="1:8" ht="13.5" thickBot="1" x14ac:dyDescent="0.25">
      <c r="A7" s="76"/>
      <c r="B7" s="79"/>
      <c r="C7" s="76"/>
      <c r="D7" s="76"/>
      <c r="E7" s="76"/>
      <c r="F7" s="79"/>
    </row>
    <row r="8" spans="1:8" ht="24.75" thickBot="1" x14ac:dyDescent="0.25">
      <c r="A8" s="76" t="s">
        <v>178</v>
      </c>
      <c r="B8" s="84">
        <f>+'Nota explicativa'!E38</f>
        <v>265110.63</v>
      </c>
      <c r="C8" s="84">
        <v>96823.27</v>
      </c>
      <c r="D8" s="78" t="s">
        <v>192</v>
      </c>
      <c r="E8" s="84">
        <f>+'Nota explicativa'!E76</f>
        <v>94100.19</v>
      </c>
      <c r="F8" s="84">
        <v>52183.25</v>
      </c>
      <c r="H8" s="85"/>
    </row>
    <row r="9" spans="1:8" ht="13.5" thickBot="1" x14ac:dyDescent="0.25">
      <c r="A9" s="76" t="s">
        <v>180</v>
      </c>
      <c r="B9" s="84">
        <f>+'Nota explicativa'!E43</f>
        <v>76042.37</v>
      </c>
      <c r="C9" s="84">
        <v>66920.03</v>
      </c>
      <c r="D9" s="78" t="s">
        <v>193</v>
      </c>
      <c r="E9" s="84">
        <f>+'Nota explicativa 2'!E7</f>
        <v>3786.96</v>
      </c>
      <c r="F9" s="84">
        <v>5400</v>
      </c>
    </row>
    <row r="10" spans="1:8" ht="24.75" thickBot="1" x14ac:dyDescent="0.25">
      <c r="A10" s="76" t="s">
        <v>179</v>
      </c>
      <c r="B10" s="84">
        <f>+'Nota explicativa'!E62</f>
        <v>2337641.65</v>
      </c>
      <c r="C10" s="84">
        <v>808954.38</v>
      </c>
      <c r="D10" s="78" t="s">
        <v>195</v>
      </c>
      <c r="E10" s="84">
        <f>+'Nota explicativa 2'!E12</f>
        <v>20000</v>
      </c>
      <c r="F10" s="84">
        <v>20000</v>
      </c>
    </row>
    <row r="11" spans="1:8" ht="13.5" thickBot="1" x14ac:dyDescent="0.25">
      <c r="A11" s="76" t="s">
        <v>183</v>
      </c>
      <c r="B11" s="84">
        <f>+'Nota explicativa'!E67</f>
        <v>3076.46</v>
      </c>
      <c r="C11" s="84">
        <v>330</v>
      </c>
      <c r="D11" s="78" t="s">
        <v>87</v>
      </c>
      <c r="E11" s="84">
        <f>SUM(E8:E10)</f>
        <v>117887.15000000001</v>
      </c>
      <c r="F11" s="84">
        <f>SUM(F8:F10)</f>
        <v>77583.25</v>
      </c>
      <c r="G11" s="85"/>
    </row>
    <row r="12" spans="1:8" ht="13.5" thickBot="1" x14ac:dyDescent="0.25">
      <c r="A12" s="76"/>
      <c r="B12" s="84"/>
      <c r="C12" s="84"/>
      <c r="D12" s="78" t="s">
        <v>88</v>
      </c>
      <c r="E12" s="84"/>
      <c r="F12" s="84"/>
    </row>
    <row r="13" spans="1:8" ht="13.5" thickBot="1" x14ac:dyDescent="0.25">
      <c r="A13" s="76"/>
      <c r="B13" s="84"/>
      <c r="C13" s="84" t="s">
        <v>2</v>
      </c>
      <c r="D13" s="78"/>
      <c r="E13" s="84"/>
      <c r="F13" s="84"/>
    </row>
    <row r="14" spans="1:8" ht="13.5" thickBot="1" x14ac:dyDescent="0.25">
      <c r="A14" s="76" t="s">
        <v>89</v>
      </c>
      <c r="B14" s="84">
        <f>+SUM(B8:B13)</f>
        <v>2681871.11</v>
      </c>
      <c r="C14" s="84">
        <f>+SUM(C8:C13)</f>
        <v>973027.67999999993</v>
      </c>
      <c r="D14" s="78"/>
      <c r="E14" s="84"/>
      <c r="F14" s="84"/>
      <c r="H14" s="85"/>
    </row>
    <row r="15" spans="1:8" ht="13.5" thickBot="1" x14ac:dyDescent="0.25">
      <c r="A15" s="76"/>
      <c r="B15" s="84"/>
      <c r="C15" s="84"/>
      <c r="D15" s="78"/>
      <c r="E15" s="84"/>
      <c r="F15" s="84"/>
      <c r="H15" s="85"/>
    </row>
    <row r="16" spans="1:8" ht="24.75" thickBot="1" x14ac:dyDescent="0.25">
      <c r="A16" s="76" t="s">
        <v>90</v>
      </c>
      <c r="B16" s="84"/>
      <c r="C16" s="84"/>
      <c r="D16" s="78" t="s">
        <v>91</v>
      </c>
      <c r="E16" s="84">
        <v>0</v>
      </c>
      <c r="F16" s="84">
        <v>0</v>
      </c>
    </row>
    <row r="17" spans="1:8" ht="15.75" thickBot="1" x14ac:dyDescent="0.3">
      <c r="A17" s="76" t="s">
        <v>92</v>
      </c>
      <c r="B17" s="84">
        <f>+'Bienes de Uso II'!J40</f>
        <v>287819.78000000003</v>
      </c>
      <c r="C17" s="84">
        <v>295447.7</v>
      </c>
      <c r="D17" s="78" t="s">
        <v>93</v>
      </c>
      <c r="E17" s="86">
        <f>+E11+E16</f>
        <v>117887.15000000001</v>
      </c>
      <c r="F17" s="86">
        <f>+F11+F16</f>
        <v>77583.25</v>
      </c>
      <c r="H17" s="85"/>
    </row>
    <row r="18" spans="1:8" ht="24.75" thickBot="1" x14ac:dyDescent="0.25">
      <c r="A18" s="76" t="s">
        <v>94</v>
      </c>
      <c r="B18" s="225">
        <f>+B17</f>
        <v>287819.78000000003</v>
      </c>
      <c r="C18" s="84">
        <f>+C17</f>
        <v>295447.7</v>
      </c>
      <c r="D18" s="78"/>
      <c r="E18" s="77"/>
      <c r="F18" s="77"/>
    </row>
    <row r="19" spans="1:8" ht="26.25" customHeight="1" thickBot="1" x14ac:dyDescent="0.3">
      <c r="A19" s="80"/>
      <c r="B19" s="81"/>
      <c r="C19" s="84"/>
      <c r="D19" s="82" t="s">
        <v>95</v>
      </c>
      <c r="E19" s="86">
        <f>+'Evolucion PN'!H37</f>
        <v>2851803.7400000007</v>
      </c>
      <c r="F19" s="86">
        <v>1190892.1299999999</v>
      </c>
    </row>
    <row r="20" spans="1:8" ht="26.25" hidden="1" customHeight="1" x14ac:dyDescent="0.2">
      <c r="A20" s="253" t="s">
        <v>96</v>
      </c>
      <c r="B20" s="251">
        <f>+B14+B18</f>
        <v>2969690.8899999997</v>
      </c>
      <c r="C20" s="251">
        <f>+C14+C18</f>
        <v>1268475.3799999999</v>
      </c>
      <c r="D20" s="83" t="s">
        <v>97</v>
      </c>
      <c r="E20" s="251">
        <f>+E17+E19</f>
        <v>2969690.8900000006</v>
      </c>
      <c r="F20" s="251">
        <f>+F17+F19</f>
        <v>1268475.3799999999</v>
      </c>
    </row>
    <row r="21" spans="1:8" ht="20.25" customHeight="1" thickBot="1" x14ac:dyDescent="0.25">
      <c r="A21" s="254"/>
      <c r="B21" s="252"/>
      <c r="C21" s="252"/>
      <c r="D21" s="82" t="s">
        <v>319</v>
      </c>
      <c r="E21" s="252"/>
      <c r="F21" s="252"/>
      <c r="H21" s="85">
        <f>+B20-E20</f>
        <v>0</v>
      </c>
    </row>
    <row r="22" spans="1:8" ht="13.5" thickBot="1" x14ac:dyDescent="0.25">
      <c r="A22" s="76"/>
      <c r="B22" s="77"/>
      <c r="C22" s="77"/>
      <c r="D22" s="78"/>
      <c r="E22" s="78"/>
      <c r="F22" s="77"/>
    </row>
    <row r="24" spans="1:8" x14ac:dyDescent="0.2">
      <c r="A24" s="133" t="s">
        <v>274</v>
      </c>
    </row>
  </sheetData>
  <mergeCells count="5">
    <mergeCell ref="F20:F21"/>
    <mergeCell ref="A20:A21"/>
    <mergeCell ref="B20:B21"/>
    <mergeCell ref="C20:C21"/>
    <mergeCell ref="E20:E21"/>
  </mergeCells>
  <phoneticPr fontId="4" type="noConversion"/>
  <printOptions horizontalCentered="1" verticalCentered="1"/>
  <pageMargins left="0.74803149606299213" right="0.74803149606299213" top="0.98425196850393704" bottom="0.98425196850393704" header="0" footer="0"/>
  <pageSetup paperSize="9" scale="110" orientation="landscape" horizontalDpi="4294967295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A3" sqref="A3"/>
    </sheetView>
  </sheetViews>
  <sheetFormatPr baseColWidth="10" defaultRowHeight="12.75" x14ac:dyDescent="0.2"/>
  <cols>
    <col min="4" max="4" width="15.5703125" customWidth="1"/>
    <col min="5" max="5" width="13.5703125" customWidth="1"/>
    <col min="6" max="6" width="13.7109375" customWidth="1"/>
    <col min="7" max="7" width="13.5703125" customWidth="1"/>
    <col min="8" max="8" width="16.28515625" customWidth="1"/>
    <col min="9" max="9" width="12.85546875" bestFit="1" customWidth="1"/>
  </cols>
  <sheetData>
    <row r="1" spans="1:10" x14ac:dyDescent="0.2">
      <c r="A1" s="6"/>
      <c r="B1" s="7"/>
      <c r="C1" s="7"/>
      <c r="D1" s="7"/>
      <c r="E1" s="7"/>
      <c r="F1" s="7" t="s">
        <v>2</v>
      </c>
      <c r="G1" s="7"/>
      <c r="H1" s="7"/>
      <c r="I1" s="7"/>
      <c r="J1" s="116" t="s">
        <v>21</v>
      </c>
    </row>
    <row r="2" spans="1:10" x14ac:dyDescent="0.2">
      <c r="A2" s="10"/>
      <c r="B2" s="11"/>
      <c r="C2" s="11"/>
      <c r="D2" s="11"/>
      <c r="E2" s="11"/>
      <c r="F2" s="11"/>
      <c r="G2" s="11"/>
      <c r="H2" s="11"/>
      <c r="I2" s="11"/>
      <c r="J2" s="117"/>
    </row>
    <row r="3" spans="1:10" ht="15.75" x14ac:dyDescent="0.25">
      <c r="A3" s="140" t="s">
        <v>312</v>
      </c>
      <c r="B3" s="53"/>
      <c r="C3" s="53"/>
      <c r="D3" s="53"/>
      <c r="E3" s="53"/>
      <c r="F3" s="53"/>
      <c r="G3" s="53"/>
      <c r="H3" s="11"/>
      <c r="I3" s="11"/>
      <c r="J3" s="117"/>
    </row>
    <row r="4" spans="1:10" ht="15" x14ac:dyDescent="0.2">
      <c r="A4" s="137"/>
      <c r="B4" s="53"/>
      <c r="C4" s="53"/>
      <c r="D4" s="53"/>
      <c r="E4" s="53"/>
      <c r="F4" s="53"/>
      <c r="G4" s="53"/>
      <c r="H4" s="11"/>
      <c r="I4" s="11"/>
      <c r="J4" s="117"/>
    </row>
    <row r="5" spans="1:10" ht="15" x14ac:dyDescent="0.2">
      <c r="A5" s="137" t="s">
        <v>1</v>
      </c>
      <c r="B5" s="53"/>
      <c r="C5" s="53"/>
      <c r="D5" s="53"/>
      <c r="E5" s="53"/>
      <c r="F5" s="53"/>
      <c r="G5" s="11"/>
      <c r="H5" s="11"/>
      <c r="I5" s="11"/>
      <c r="J5" s="117"/>
    </row>
    <row r="6" spans="1:10" ht="15" x14ac:dyDescent="0.2">
      <c r="A6" s="141" t="s">
        <v>293</v>
      </c>
      <c r="B6" s="2"/>
      <c r="C6" s="2"/>
      <c r="D6" s="2"/>
      <c r="E6" s="2"/>
      <c r="F6" s="2"/>
      <c r="G6" s="3"/>
      <c r="H6" s="3"/>
      <c r="I6" s="3"/>
      <c r="J6" s="142"/>
    </row>
    <row r="7" spans="1:10" x14ac:dyDescent="0.2">
      <c r="A7" s="10"/>
      <c r="B7" s="11"/>
      <c r="C7" s="11"/>
      <c r="D7" s="127" t="s">
        <v>242</v>
      </c>
      <c r="E7" s="127" t="s">
        <v>238</v>
      </c>
      <c r="F7" s="127" t="s">
        <v>238</v>
      </c>
      <c r="G7" s="127" t="s">
        <v>238</v>
      </c>
      <c r="H7" s="127" t="s">
        <v>2</v>
      </c>
      <c r="I7" s="11"/>
      <c r="J7" s="117"/>
    </row>
    <row r="8" spans="1:10" ht="14.25" x14ac:dyDescent="0.2">
      <c r="A8" s="143" t="s">
        <v>3</v>
      </c>
      <c r="B8" s="11"/>
      <c r="C8" s="11"/>
      <c r="D8" s="127" t="s">
        <v>4</v>
      </c>
      <c r="E8" s="127" t="s">
        <v>5</v>
      </c>
      <c r="F8" s="127" t="s">
        <v>6</v>
      </c>
      <c r="G8" s="127" t="s">
        <v>7</v>
      </c>
      <c r="H8" s="127" t="s">
        <v>8</v>
      </c>
      <c r="I8" s="11"/>
      <c r="J8" s="117"/>
    </row>
    <row r="9" spans="1:10" ht="14.25" x14ac:dyDescent="0.2">
      <c r="A9" s="144" t="s">
        <v>9</v>
      </c>
      <c r="B9" s="145"/>
      <c r="C9" s="11"/>
      <c r="D9" s="127"/>
      <c r="E9" s="127"/>
      <c r="F9" s="127"/>
      <c r="G9" s="127"/>
      <c r="H9" s="127"/>
      <c r="I9" s="11"/>
      <c r="J9" s="117"/>
    </row>
    <row r="10" spans="1:10" ht="13.5" thickBot="1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7"/>
    </row>
    <row r="11" spans="1:10" x14ac:dyDescent="0.2">
      <c r="A11" s="6" t="s">
        <v>15</v>
      </c>
      <c r="B11" s="7"/>
      <c r="C11" s="7"/>
      <c r="D11" s="17">
        <v>855412.21</v>
      </c>
      <c r="E11" s="8">
        <v>131776.32000000001</v>
      </c>
      <c r="F11" s="8">
        <v>57160</v>
      </c>
      <c r="G11" s="8">
        <v>55063.5</v>
      </c>
      <c r="H11" s="9">
        <f>SUM(D11:G11)</f>
        <v>1099412.03</v>
      </c>
      <c r="I11" s="11"/>
      <c r="J11" s="117"/>
    </row>
    <row r="12" spans="1:10" ht="13.5" customHeight="1" x14ac:dyDescent="0.2">
      <c r="A12" s="10" t="s">
        <v>14</v>
      </c>
      <c r="B12" s="11"/>
      <c r="C12" s="11"/>
      <c r="D12" s="18">
        <v>1137584.82</v>
      </c>
      <c r="E12" s="15">
        <v>398537.33</v>
      </c>
      <c r="F12" s="15">
        <v>308991.40999999997</v>
      </c>
      <c r="G12" s="15">
        <v>42501.4</v>
      </c>
      <c r="H12" s="16">
        <f>SUM(D12:G12)</f>
        <v>1887614.96</v>
      </c>
      <c r="I12" s="11"/>
      <c r="J12" s="117"/>
    </row>
    <row r="13" spans="1:10" ht="16.5" thickBot="1" x14ac:dyDescent="0.3">
      <c r="A13" s="13" t="s">
        <v>11</v>
      </c>
      <c r="B13" s="14"/>
      <c r="C13" s="14"/>
      <c r="D13" s="22">
        <f>+D11+D12</f>
        <v>1992997.03</v>
      </c>
      <c r="E13" s="22">
        <f>+E11+E12</f>
        <v>530313.65</v>
      </c>
      <c r="F13" s="22">
        <f>+F11+F12</f>
        <v>366151.41</v>
      </c>
      <c r="G13" s="22">
        <f>+G11+G12</f>
        <v>97564.9</v>
      </c>
      <c r="H13" s="23">
        <f>SUM(D13:G13)</f>
        <v>2987026.99</v>
      </c>
      <c r="I13" s="12"/>
      <c r="J13" s="117"/>
    </row>
    <row r="14" spans="1:10" x14ac:dyDescent="0.2">
      <c r="A14" s="10"/>
      <c r="B14" s="11"/>
      <c r="C14" s="11"/>
      <c r="D14" s="146"/>
      <c r="E14" s="146"/>
      <c r="F14" s="146"/>
      <c r="G14" s="146"/>
      <c r="H14" s="146"/>
      <c r="I14" s="11"/>
      <c r="J14" s="117"/>
    </row>
    <row r="15" spans="1:10" x14ac:dyDescent="0.2">
      <c r="A15" s="10"/>
      <c r="B15" s="11"/>
      <c r="C15" s="11"/>
      <c r="D15" s="11"/>
      <c r="E15" s="11"/>
      <c r="F15" s="11"/>
      <c r="G15" s="11"/>
      <c r="H15" s="11"/>
      <c r="I15" s="11"/>
      <c r="J15" s="117"/>
    </row>
    <row r="16" spans="1:10" ht="16.5" thickBot="1" x14ac:dyDescent="0.3">
      <c r="A16" s="147" t="s">
        <v>10</v>
      </c>
      <c r="B16" s="14"/>
      <c r="C16" s="14"/>
      <c r="D16" s="14"/>
      <c r="E16" s="14"/>
      <c r="F16" s="14"/>
      <c r="G16" s="14"/>
      <c r="H16" s="24">
        <f>+H13</f>
        <v>2987026.99</v>
      </c>
      <c r="I16" s="11"/>
      <c r="J16" s="117"/>
    </row>
    <row r="17" spans="1:10" x14ac:dyDescent="0.2">
      <c r="A17" s="10"/>
      <c r="B17" s="11"/>
      <c r="C17" s="11"/>
      <c r="D17" s="11"/>
      <c r="E17" s="11"/>
      <c r="F17" s="11"/>
      <c r="G17" s="11"/>
      <c r="H17" s="11"/>
      <c r="I17" s="11"/>
      <c r="J17" s="117"/>
    </row>
    <row r="18" spans="1:10" ht="14.25" x14ac:dyDescent="0.2">
      <c r="A18" s="148" t="s">
        <v>12</v>
      </c>
      <c r="B18" s="149"/>
      <c r="C18" s="11"/>
      <c r="D18" s="11"/>
      <c r="E18" s="11"/>
      <c r="F18" s="11"/>
      <c r="G18" s="11"/>
      <c r="H18" s="11"/>
      <c r="I18" s="11"/>
      <c r="J18" s="117"/>
    </row>
    <row r="19" spans="1:10" x14ac:dyDescent="0.2">
      <c r="A19" s="10"/>
      <c r="B19" s="11"/>
      <c r="C19" s="11"/>
      <c r="D19" s="11"/>
      <c r="E19" s="11"/>
      <c r="F19" s="11"/>
      <c r="G19" s="11"/>
      <c r="H19" s="11"/>
      <c r="I19" s="11"/>
      <c r="J19" s="117"/>
    </row>
    <row r="20" spans="1:10" x14ac:dyDescent="0.2">
      <c r="A20" s="150" t="s">
        <v>13</v>
      </c>
      <c r="B20" s="19"/>
      <c r="C20" s="19"/>
      <c r="D20" s="226">
        <v>18212.5</v>
      </c>
      <c r="E20" s="226">
        <v>6130</v>
      </c>
      <c r="F20" s="226">
        <v>845</v>
      </c>
      <c r="G20" s="226">
        <v>1979.8</v>
      </c>
      <c r="H20" s="20">
        <f>SUM(D20:G20)</f>
        <v>27167.3</v>
      </c>
      <c r="I20" s="11"/>
      <c r="J20" s="117"/>
    </row>
    <row r="21" spans="1:10" x14ac:dyDescent="0.2">
      <c r="A21" s="150" t="s">
        <v>16</v>
      </c>
      <c r="B21" s="19"/>
      <c r="C21" s="19"/>
      <c r="D21" s="226">
        <v>51675</v>
      </c>
      <c r="E21" s="226">
        <v>3760</v>
      </c>
      <c r="F21" s="226"/>
      <c r="G21" s="226">
        <v>6820</v>
      </c>
      <c r="H21" s="20">
        <f t="shared" ref="H21:H28" si="0">SUM(D21:G21)</f>
        <v>62255</v>
      </c>
      <c r="I21" s="11"/>
      <c r="J21" s="117"/>
    </row>
    <row r="22" spans="1:10" x14ac:dyDescent="0.2">
      <c r="A22" s="150" t="s">
        <v>17</v>
      </c>
      <c r="B22" s="19"/>
      <c r="C22" s="19"/>
      <c r="D22" s="226">
        <v>0</v>
      </c>
      <c r="E22" s="226"/>
      <c r="F22" s="226"/>
      <c r="G22" s="226"/>
      <c r="H22" s="20">
        <f t="shared" si="0"/>
        <v>0</v>
      </c>
      <c r="I22" s="11"/>
      <c r="J22" s="117"/>
    </row>
    <row r="23" spans="1:10" x14ac:dyDescent="0.2">
      <c r="A23" s="150" t="s">
        <v>18</v>
      </c>
      <c r="B23" s="19"/>
      <c r="C23" s="19"/>
      <c r="D23" s="226">
        <v>4436.7</v>
      </c>
      <c r="E23" s="226">
        <f>132+1400</f>
        <v>1532</v>
      </c>
      <c r="F23" s="226">
        <v>798</v>
      </c>
      <c r="G23" s="226">
        <v>152.1</v>
      </c>
      <c r="H23" s="20">
        <f t="shared" si="0"/>
        <v>6918.8</v>
      </c>
      <c r="I23" s="11"/>
      <c r="J23" s="117"/>
    </row>
    <row r="24" spans="1:10" x14ac:dyDescent="0.2">
      <c r="A24" s="150" t="s">
        <v>296</v>
      </c>
      <c r="B24" s="19"/>
      <c r="C24" s="19"/>
      <c r="D24" s="226">
        <v>35022</v>
      </c>
      <c r="E24" s="226"/>
      <c r="F24" s="226"/>
      <c r="G24" s="226"/>
      <c r="H24" s="20">
        <f t="shared" si="0"/>
        <v>35022</v>
      </c>
      <c r="I24" s="11"/>
      <c r="J24" s="117"/>
    </row>
    <row r="25" spans="1:10" x14ac:dyDescent="0.2">
      <c r="A25" s="150" t="s">
        <v>19</v>
      </c>
      <c r="B25" s="19"/>
      <c r="C25" s="19"/>
      <c r="D25" s="226">
        <v>10900</v>
      </c>
      <c r="E25" s="226"/>
      <c r="F25" s="226"/>
      <c r="G25" s="226"/>
      <c r="H25" s="20">
        <f t="shared" si="0"/>
        <v>10900</v>
      </c>
      <c r="I25" s="11"/>
      <c r="J25" s="117"/>
    </row>
    <row r="26" spans="1:10" x14ac:dyDescent="0.2">
      <c r="A26" s="150" t="s">
        <v>20</v>
      </c>
      <c r="B26" s="19"/>
      <c r="C26" s="19"/>
      <c r="D26" s="226">
        <v>0</v>
      </c>
      <c r="E26" s="226">
        <v>9122.34</v>
      </c>
      <c r="F26" s="226"/>
      <c r="G26" s="226"/>
      <c r="H26" s="20">
        <f t="shared" si="0"/>
        <v>9122.34</v>
      </c>
      <c r="I26" s="11"/>
      <c r="J26" s="117"/>
    </row>
    <row r="27" spans="1:10" x14ac:dyDescent="0.2">
      <c r="A27" s="150" t="s">
        <v>241</v>
      </c>
      <c r="B27" s="19"/>
      <c r="C27" s="19"/>
      <c r="D27" s="226">
        <v>3029.04</v>
      </c>
      <c r="E27" s="226"/>
      <c r="F27" s="226"/>
      <c r="G27" s="226"/>
      <c r="H27" s="20">
        <f t="shared" si="0"/>
        <v>3029.04</v>
      </c>
      <c r="I27" s="11"/>
      <c r="J27" s="117"/>
    </row>
    <row r="28" spans="1:10" x14ac:dyDescent="0.2">
      <c r="A28" s="150" t="s">
        <v>295</v>
      </c>
      <c r="B28" s="19"/>
      <c r="C28" s="19"/>
      <c r="D28" s="226">
        <v>1090</v>
      </c>
      <c r="E28" s="226"/>
      <c r="F28" s="226"/>
      <c r="G28" s="226"/>
      <c r="H28" s="20">
        <f t="shared" si="0"/>
        <v>1090</v>
      </c>
      <c r="I28" s="11"/>
      <c r="J28" s="117"/>
    </row>
    <row r="29" spans="1:10" ht="15.75" x14ac:dyDescent="0.25">
      <c r="A29" s="151" t="s">
        <v>10</v>
      </c>
      <c r="B29" s="19"/>
      <c r="C29" s="19"/>
      <c r="D29" s="21">
        <f>SUM(D20:D28)</f>
        <v>124365.23999999999</v>
      </c>
      <c r="E29" s="21">
        <f>SUM(E20:E28)</f>
        <v>20544.34</v>
      </c>
      <c r="F29" s="21">
        <f>SUM(F20:F28)</f>
        <v>1643</v>
      </c>
      <c r="G29" s="21">
        <f>SUM(G20:G28)</f>
        <v>8951.9</v>
      </c>
      <c r="H29" s="21">
        <f>SUM(D29:G29)</f>
        <v>155504.47999999998</v>
      </c>
      <c r="I29" s="11"/>
      <c r="J29" s="117"/>
    </row>
    <row r="30" spans="1:10" ht="13.5" thickBot="1" x14ac:dyDescent="0.25">
      <c r="A30" s="13"/>
      <c r="B30" s="14"/>
      <c r="C30" s="14"/>
      <c r="D30" s="152"/>
      <c r="E30" s="152"/>
      <c r="F30" s="152"/>
      <c r="G30" s="152"/>
      <c r="H30" s="152"/>
      <c r="I30" s="14"/>
      <c r="J30" s="107"/>
    </row>
    <row r="32" spans="1:10" x14ac:dyDescent="0.2">
      <c r="A32" s="133" t="s">
        <v>274</v>
      </c>
    </row>
  </sheetData>
  <phoneticPr fontId="4" type="noConversion"/>
  <pageMargins left="0.75" right="0.75" top="1" bottom="1" header="0" footer="0"/>
  <pageSetup paperSize="9" orientation="landscape" horizont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A3" sqref="A3"/>
    </sheetView>
  </sheetViews>
  <sheetFormatPr baseColWidth="10" defaultRowHeight="12.75" x14ac:dyDescent="0.2"/>
  <cols>
    <col min="3" max="3" width="7.5703125" customWidth="1"/>
    <col min="4" max="4" width="10.42578125" customWidth="1"/>
    <col min="5" max="5" width="9" customWidth="1"/>
    <col min="6" max="6" width="8.5703125" customWidth="1"/>
    <col min="7" max="8" width="10" customWidth="1"/>
    <col min="9" max="9" width="10.42578125" customWidth="1"/>
    <col min="10" max="10" width="9.7109375" customWidth="1"/>
    <col min="11" max="11" width="9.42578125" customWidth="1"/>
    <col min="12" max="12" width="10.7109375" customWidth="1"/>
    <col min="13" max="13" width="12.7109375" bestFit="1" customWidth="1"/>
    <col min="14" max="14" width="16.140625" bestFit="1" customWidth="1"/>
  </cols>
  <sheetData>
    <row r="1" spans="1:14" x14ac:dyDescent="0.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 t="s">
        <v>53</v>
      </c>
      <c r="M1" s="7"/>
      <c r="N1" s="116"/>
    </row>
    <row r="2" spans="1:14" x14ac:dyDescent="0.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7"/>
    </row>
    <row r="3" spans="1:14" ht="15.75" x14ac:dyDescent="0.25">
      <c r="A3" s="140" t="s">
        <v>312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7"/>
    </row>
    <row r="4" spans="1:14" ht="15" x14ac:dyDescent="0.2">
      <c r="A4" s="137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7"/>
    </row>
    <row r="5" spans="1:14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7"/>
    </row>
    <row r="6" spans="1:14" ht="15" x14ac:dyDescent="0.2">
      <c r="A6" s="137"/>
      <c r="B6" s="5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7"/>
    </row>
    <row r="7" spans="1:14" ht="15" x14ac:dyDescent="0.2">
      <c r="A7" s="137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11"/>
      <c r="N7" s="117"/>
    </row>
    <row r="8" spans="1:14" ht="15.75" thickBot="1" x14ac:dyDescent="0.25">
      <c r="A8" s="137" t="s">
        <v>297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11"/>
      <c r="N8" s="117"/>
    </row>
    <row r="9" spans="1:14" ht="15" x14ac:dyDescent="0.2">
      <c r="A9" s="153" t="s">
        <v>23</v>
      </c>
      <c r="B9" s="58"/>
      <c r="C9" s="184"/>
      <c r="D9" s="30" t="s">
        <v>242</v>
      </c>
      <c r="E9" s="31" t="s">
        <v>31</v>
      </c>
      <c r="F9" s="31" t="s">
        <v>31</v>
      </c>
      <c r="G9" s="31" t="s">
        <v>31</v>
      </c>
      <c r="H9" s="32" t="s">
        <v>31</v>
      </c>
      <c r="I9" s="30" t="s">
        <v>238</v>
      </c>
      <c r="J9" s="31" t="s">
        <v>31</v>
      </c>
      <c r="K9" s="32" t="s">
        <v>31</v>
      </c>
      <c r="L9" s="30" t="s">
        <v>238</v>
      </c>
      <c r="M9" s="30" t="s">
        <v>238</v>
      </c>
      <c r="N9" s="154" t="s">
        <v>49</v>
      </c>
    </row>
    <row r="10" spans="1:14" ht="15" x14ac:dyDescent="0.2">
      <c r="A10" s="155"/>
      <c r="B10" s="11"/>
      <c r="C10" s="57"/>
      <c r="D10" s="33" t="s">
        <v>4</v>
      </c>
      <c r="E10" s="27" t="s">
        <v>32</v>
      </c>
      <c r="F10" s="26" t="s">
        <v>33</v>
      </c>
      <c r="G10" s="26" t="s">
        <v>34</v>
      </c>
      <c r="H10" s="34" t="s">
        <v>35</v>
      </c>
      <c r="I10" s="33" t="s">
        <v>25</v>
      </c>
      <c r="J10" s="26" t="s">
        <v>36</v>
      </c>
      <c r="K10" s="38" t="s">
        <v>37</v>
      </c>
      <c r="L10" s="40" t="s">
        <v>6</v>
      </c>
      <c r="M10" s="46" t="s">
        <v>7</v>
      </c>
      <c r="N10" s="154"/>
    </row>
    <row r="11" spans="1:14" x14ac:dyDescent="0.2">
      <c r="A11" s="10"/>
      <c r="B11" s="11"/>
      <c r="C11" s="11"/>
      <c r="D11" s="45"/>
      <c r="E11" s="20"/>
      <c r="F11" s="20"/>
      <c r="G11" s="20"/>
      <c r="H11" s="36"/>
      <c r="I11" s="35"/>
      <c r="J11" s="20"/>
      <c r="K11" s="36"/>
      <c r="L11" s="41"/>
      <c r="M11" s="47"/>
      <c r="N11" s="154"/>
    </row>
    <row r="12" spans="1:14" x14ac:dyDescent="0.2">
      <c r="A12" s="156" t="s">
        <v>26</v>
      </c>
      <c r="B12" s="29"/>
      <c r="C12" s="29"/>
      <c r="D12" s="234">
        <v>5620.6</v>
      </c>
      <c r="E12" s="235"/>
      <c r="F12" s="235"/>
      <c r="G12" s="235"/>
      <c r="H12" s="236"/>
      <c r="I12" s="237"/>
      <c r="J12" s="235"/>
      <c r="K12" s="236"/>
      <c r="L12" s="238"/>
      <c r="M12" s="239"/>
      <c r="N12" s="36">
        <f>SUM(D12:M12)</f>
        <v>5620.6</v>
      </c>
    </row>
    <row r="13" spans="1:14" x14ac:dyDescent="0.2">
      <c r="A13" s="156" t="s">
        <v>27</v>
      </c>
      <c r="B13" s="29"/>
      <c r="C13" s="29"/>
      <c r="D13" s="234">
        <v>4750</v>
      </c>
      <c r="E13" s="235"/>
      <c r="F13" s="235"/>
      <c r="G13" s="235"/>
      <c r="H13" s="236"/>
      <c r="I13" s="237">
        <v>3220</v>
      </c>
      <c r="J13" s="235"/>
      <c r="K13" s="236"/>
      <c r="L13" s="238">
        <v>1920</v>
      </c>
      <c r="M13" s="239">
        <v>752.5</v>
      </c>
      <c r="N13" s="36">
        <f t="shared" ref="N13:N30" si="0">SUM(D13:M13)</f>
        <v>10642.5</v>
      </c>
    </row>
    <row r="14" spans="1:14" x14ac:dyDescent="0.2">
      <c r="A14" s="156" t="s">
        <v>28</v>
      </c>
      <c r="B14" s="29"/>
      <c r="C14" s="29"/>
      <c r="D14" s="234">
        <v>13545.89</v>
      </c>
      <c r="E14" s="235"/>
      <c r="F14" s="235"/>
      <c r="G14" s="235"/>
      <c r="H14" s="236"/>
      <c r="I14" s="237">
        <v>7973.61</v>
      </c>
      <c r="J14" s="235"/>
      <c r="K14" s="236"/>
      <c r="L14" s="238">
        <v>2016.65</v>
      </c>
      <c r="M14" s="239">
        <v>2447.12</v>
      </c>
      <c r="N14" s="36">
        <f t="shared" si="0"/>
        <v>25983.27</v>
      </c>
    </row>
    <row r="15" spans="1:14" x14ac:dyDescent="0.2">
      <c r="A15" s="156" t="s">
        <v>29</v>
      </c>
      <c r="B15" s="29"/>
      <c r="C15" s="29"/>
      <c r="D15" s="234">
        <v>7843.64</v>
      </c>
      <c r="E15" s="235"/>
      <c r="F15" s="235"/>
      <c r="G15" s="235"/>
      <c r="H15" s="236"/>
      <c r="I15" s="237">
        <v>2846.06</v>
      </c>
      <c r="J15" s="235"/>
      <c r="K15" s="236"/>
      <c r="L15" s="238">
        <v>756.59</v>
      </c>
      <c r="M15" s="239">
        <v>3803.48</v>
      </c>
      <c r="N15" s="36">
        <f t="shared" si="0"/>
        <v>15249.77</v>
      </c>
    </row>
    <row r="16" spans="1:14" x14ac:dyDescent="0.2">
      <c r="A16" s="156" t="s">
        <v>30</v>
      </c>
      <c r="B16" s="29"/>
      <c r="C16" s="29"/>
      <c r="D16" s="234">
        <v>34302.85</v>
      </c>
      <c r="E16" s="235">
        <v>1099.6199999999999</v>
      </c>
      <c r="F16" s="235">
        <v>0</v>
      </c>
      <c r="G16" s="235">
        <v>0</v>
      </c>
      <c r="H16" s="236">
        <v>1222.1600000000001</v>
      </c>
      <c r="I16" s="237">
        <v>8596.25</v>
      </c>
      <c r="J16" s="235">
        <v>2948.4</v>
      </c>
      <c r="K16" s="236">
        <v>5955.65</v>
      </c>
      <c r="L16" s="238">
        <v>1724.31</v>
      </c>
      <c r="M16" s="239">
        <v>2351.79</v>
      </c>
      <c r="N16" s="36">
        <f t="shared" si="0"/>
        <v>58201.030000000006</v>
      </c>
    </row>
    <row r="17" spans="1:15" x14ac:dyDescent="0.2">
      <c r="A17" s="156" t="s">
        <v>305</v>
      </c>
      <c r="B17" s="29"/>
      <c r="C17" s="29"/>
      <c r="D17" s="234"/>
      <c r="E17" s="235"/>
      <c r="F17" s="235"/>
      <c r="G17" s="235"/>
      <c r="H17" s="236"/>
      <c r="I17" s="237"/>
      <c r="J17" s="235"/>
      <c r="K17" s="236"/>
      <c r="L17" s="238">
        <f>1890.66+224.2</f>
        <v>2114.86</v>
      </c>
      <c r="M17" s="239"/>
      <c r="N17" s="36">
        <f t="shared" si="0"/>
        <v>2114.86</v>
      </c>
    </row>
    <row r="18" spans="1:15" x14ac:dyDescent="0.2">
      <c r="A18" s="157" t="s">
        <v>38</v>
      </c>
      <c r="B18" s="29"/>
      <c r="C18" s="29"/>
      <c r="D18" s="234">
        <v>4898.75</v>
      </c>
      <c r="E18" s="235">
        <v>0</v>
      </c>
      <c r="F18" s="235"/>
      <c r="G18" s="235"/>
      <c r="H18" s="236"/>
      <c r="I18" s="237">
        <v>0</v>
      </c>
      <c r="J18" s="235"/>
      <c r="K18" s="236">
        <v>0</v>
      </c>
      <c r="L18" s="238">
        <v>0</v>
      </c>
      <c r="M18" s="239"/>
      <c r="N18" s="36">
        <f t="shared" si="0"/>
        <v>4898.75</v>
      </c>
    </row>
    <row r="19" spans="1:15" x14ac:dyDescent="0.2">
      <c r="A19" s="157" t="s">
        <v>39</v>
      </c>
      <c r="B19" s="29"/>
      <c r="C19" s="29"/>
      <c r="D19" s="234">
        <v>18004.98</v>
      </c>
      <c r="E19" s="235">
        <v>103.1</v>
      </c>
      <c r="F19" s="235">
        <v>136.85</v>
      </c>
      <c r="G19" s="235">
        <v>0</v>
      </c>
      <c r="H19" s="236">
        <v>149.91999999999999</v>
      </c>
      <c r="I19" s="237">
        <v>3381.17</v>
      </c>
      <c r="J19" s="235">
        <v>0</v>
      </c>
      <c r="K19" s="236">
        <v>494.2</v>
      </c>
      <c r="L19" s="238">
        <v>1689.47</v>
      </c>
      <c r="M19" s="239">
        <v>6904.59</v>
      </c>
      <c r="N19" s="36">
        <f t="shared" si="0"/>
        <v>30864.28</v>
      </c>
    </row>
    <row r="20" spans="1:15" x14ac:dyDescent="0.2">
      <c r="A20" s="157" t="s">
        <v>41</v>
      </c>
      <c r="B20" s="29"/>
      <c r="C20" s="29"/>
      <c r="D20" s="234">
        <v>10866.17</v>
      </c>
      <c r="E20" s="235"/>
      <c r="F20" s="235"/>
      <c r="G20" s="235"/>
      <c r="H20" s="236"/>
      <c r="I20" s="237">
        <v>0</v>
      </c>
      <c r="J20" s="235"/>
      <c r="K20" s="236"/>
      <c r="L20" s="238"/>
      <c r="M20" s="239">
        <v>0</v>
      </c>
      <c r="N20" s="36">
        <f t="shared" si="0"/>
        <v>10866.17</v>
      </c>
    </row>
    <row r="21" spans="1:15" x14ac:dyDescent="0.2">
      <c r="A21" s="157" t="s">
        <v>40</v>
      </c>
      <c r="B21" s="29"/>
      <c r="C21" s="29"/>
      <c r="D21" s="234">
        <v>3250.7</v>
      </c>
      <c r="E21" s="235"/>
      <c r="F21" s="235"/>
      <c r="G21" s="235"/>
      <c r="H21" s="236"/>
      <c r="I21" s="237"/>
      <c r="J21" s="235"/>
      <c r="K21" s="236"/>
      <c r="L21" s="238"/>
      <c r="M21" s="239"/>
      <c r="N21" s="36">
        <f t="shared" si="0"/>
        <v>3250.7</v>
      </c>
    </row>
    <row r="22" spans="1:15" x14ac:dyDescent="0.2">
      <c r="A22" s="132" t="s">
        <v>99</v>
      </c>
      <c r="B22" s="29"/>
      <c r="C22" s="29"/>
      <c r="D22" s="234">
        <v>14813.78</v>
      </c>
      <c r="E22" s="235"/>
      <c r="F22" s="235"/>
      <c r="G22" s="235"/>
      <c r="H22" s="236"/>
      <c r="I22" s="237"/>
      <c r="J22" s="235"/>
      <c r="K22" s="236"/>
      <c r="L22" s="238"/>
      <c r="M22" s="239"/>
      <c r="N22" s="36">
        <f t="shared" si="0"/>
        <v>14813.78</v>
      </c>
    </row>
    <row r="23" spans="1:15" x14ac:dyDescent="0.2">
      <c r="A23" s="157" t="s">
        <v>42</v>
      </c>
      <c r="B23" s="29"/>
      <c r="C23" s="29"/>
      <c r="D23" s="234">
        <v>10137</v>
      </c>
      <c r="E23" s="235"/>
      <c r="F23" s="235"/>
      <c r="G23" s="235"/>
      <c r="H23" s="236"/>
      <c r="I23" s="237">
        <v>727</v>
      </c>
      <c r="J23" s="235"/>
      <c r="K23" s="236"/>
      <c r="L23" s="238">
        <v>340</v>
      </c>
      <c r="M23" s="239">
        <v>1311.5</v>
      </c>
      <c r="N23" s="36">
        <f t="shared" si="0"/>
        <v>12515.5</v>
      </c>
    </row>
    <row r="24" spans="1:15" x14ac:dyDescent="0.2">
      <c r="A24" s="157" t="s">
        <v>43</v>
      </c>
      <c r="B24" s="29"/>
      <c r="C24" s="29"/>
      <c r="D24" s="234">
        <f>298948.85+30247.18</f>
        <v>329196.02999999997</v>
      </c>
      <c r="E24" s="235"/>
      <c r="F24" s="235"/>
      <c r="G24" s="235"/>
      <c r="H24" s="236"/>
      <c r="I24" s="237">
        <v>0</v>
      </c>
      <c r="J24" s="235"/>
      <c r="K24" s="236"/>
      <c r="L24" s="238">
        <v>0</v>
      </c>
      <c r="M24" s="239">
        <v>0</v>
      </c>
      <c r="N24" s="36">
        <f t="shared" si="0"/>
        <v>329196.02999999997</v>
      </c>
    </row>
    <row r="25" spans="1:15" x14ac:dyDescent="0.2">
      <c r="A25" s="157" t="s">
        <v>44</v>
      </c>
      <c r="B25" s="29"/>
      <c r="C25" s="29"/>
      <c r="D25" s="234">
        <f>200521.13+10007.75</f>
        <v>210528.88</v>
      </c>
      <c r="E25" s="235"/>
      <c r="F25" s="235"/>
      <c r="G25" s="235"/>
      <c r="H25" s="236"/>
      <c r="I25" s="237">
        <v>0</v>
      </c>
      <c r="J25" s="235"/>
      <c r="K25" s="236"/>
      <c r="L25" s="238">
        <v>0</v>
      </c>
      <c r="M25" s="239">
        <v>0</v>
      </c>
      <c r="N25" s="36">
        <f t="shared" si="0"/>
        <v>210528.88</v>
      </c>
    </row>
    <row r="26" spans="1:15" x14ac:dyDescent="0.2">
      <c r="A26" s="157" t="s">
        <v>45</v>
      </c>
      <c r="B26" s="29"/>
      <c r="C26" s="29"/>
      <c r="D26" s="234">
        <v>41403.71</v>
      </c>
      <c r="E26" s="235"/>
      <c r="F26" s="235"/>
      <c r="G26" s="235"/>
      <c r="H26" s="236"/>
      <c r="I26" s="237">
        <v>15360.2</v>
      </c>
      <c r="J26" s="235"/>
      <c r="K26" s="236"/>
      <c r="L26" s="238">
        <v>3182</v>
      </c>
      <c r="M26" s="239">
        <v>44</v>
      </c>
      <c r="N26" s="36">
        <f t="shared" si="0"/>
        <v>59989.91</v>
      </c>
    </row>
    <row r="27" spans="1:15" x14ac:dyDescent="0.2">
      <c r="A27" s="157" t="s">
        <v>46</v>
      </c>
      <c r="B27" s="29"/>
      <c r="C27" s="29"/>
      <c r="D27" s="234">
        <v>2732.7</v>
      </c>
      <c r="E27" s="235"/>
      <c r="F27" s="235"/>
      <c r="G27" s="235"/>
      <c r="H27" s="236"/>
      <c r="I27" s="237">
        <v>0</v>
      </c>
      <c r="J27" s="235"/>
      <c r="K27" s="236"/>
      <c r="L27" s="238"/>
      <c r="M27" s="239"/>
      <c r="N27" s="36">
        <f t="shared" si="0"/>
        <v>2732.7</v>
      </c>
    </row>
    <row r="28" spans="1:15" x14ac:dyDescent="0.2">
      <c r="A28" s="157" t="s">
        <v>300</v>
      </c>
      <c r="B28" s="29"/>
      <c r="C28" s="29"/>
      <c r="D28" s="234">
        <v>2720.5</v>
      </c>
      <c r="E28" s="235"/>
      <c r="F28" s="235"/>
      <c r="G28" s="235"/>
      <c r="H28" s="236"/>
      <c r="I28" s="237">
        <f>3070.11+318.28</f>
        <v>3388.3900000000003</v>
      </c>
      <c r="J28" s="235"/>
      <c r="K28" s="236"/>
      <c r="L28" s="238">
        <v>2535.16</v>
      </c>
      <c r="M28" s="239"/>
      <c r="N28" s="36">
        <f t="shared" si="0"/>
        <v>8644.0499999999993</v>
      </c>
    </row>
    <row r="29" spans="1:15" x14ac:dyDescent="0.2">
      <c r="A29" s="157" t="s">
        <v>47</v>
      </c>
      <c r="B29" s="29"/>
      <c r="C29" s="29"/>
      <c r="D29" s="234">
        <v>0</v>
      </c>
      <c r="E29" s="235"/>
      <c r="F29" s="235"/>
      <c r="G29" s="235"/>
      <c r="H29" s="236"/>
      <c r="I29" s="237">
        <v>10240</v>
      </c>
      <c r="J29" s="235"/>
      <c r="K29" s="236"/>
      <c r="L29" s="238">
        <v>15650.5</v>
      </c>
      <c r="M29" s="239">
        <v>9750</v>
      </c>
      <c r="N29" s="36">
        <f t="shared" si="0"/>
        <v>35640.5</v>
      </c>
    </row>
    <row r="30" spans="1:15" ht="13.5" thickBot="1" x14ac:dyDescent="0.25">
      <c r="A30" s="157" t="s">
        <v>48</v>
      </c>
      <c r="B30" s="29"/>
      <c r="C30" s="29"/>
      <c r="D30" s="240">
        <v>21697.47</v>
      </c>
      <c r="E30" s="241"/>
      <c r="F30" s="241"/>
      <c r="G30" s="241"/>
      <c r="H30" s="242"/>
      <c r="I30" s="243">
        <v>2522.52</v>
      </c>
      <c r="J30" s="241"/>
      <c r="K30" s="242"/>
      <c r="L30" s="244">
        <v>0</v>
      </c>
      <c r="M30" s="245">
        <v>0</v>
      </c>
      <c r="N30" s="158">
        <f t="shared" si="0"/>
        <v>24219.99</v>
      </c>
    </row>
    <row r="31" spans="1:15" ht="13.5" thickBot="1" x14ac:dyDescent="0.25">
      <c r="A31" s="156"/>
      <c r="B31" s="29" t="s">
        <v>71</v>
      </c>
      <c r="C31" s="29"/>
      <c r="D31" s="49">
        <f t="shared" ref="D31:M31" si="1">SUM(D11:D30)</f>
        <v>736313.64999999991</v>
      </c>
      <c r="E31" s="49">
        <f t="shared" si="1"/>
        <v>1202.7199999999998</v>
      </c>
      <c r="F31" s="49">
        <f t="shared" si="1"/>
        <v>136.85</v>
      </c>
      <c r="G31" s="49">
        <f t="shared" si="1"/>
        <v>0</v>
      </c>
      <c r="H31" s="49">
        <f t="shared" si="1"/>
        <v>1372.0800000000002</v>
      </c>
      <c r="I31" s="49">
        <f t="shared" si="1"/>
        <v>58255.19999999999</v>
      </c>
      <c r="J31" s="49">
        <f t="shared" si="1"/>
        <v>2948.4</v>
      </c>
      <c r="K31" s="49">
        <f t="shared" si="1"/>
        <v>6449.8499999999995</v>
      </c>
      <c r="L31" s="49">
        <f t="shared" si="1"/>
        <v>31929.54</v>
      </c>
      <c r="M31" s="50">
        <f t="shared" si="1"/>
        <v>27364.98</v>
      </c>
      <c r="N31" s="51">
        <f>SUM(N12:N30)</f>
        <v>865973.27</v>
      </c>
      <c r="O31" s="5" t="s">
        <v>2</v>
      </c>
    </row>
    <row r="32" spans="1:15" ht="13.5" thickBot="1" x14ac:dyDescent="0.25">
      <c r="A32" s="159"/>
      <c r="B32" s="160" t="s">
        <v>72</v>
      </c>
      <c r="C32" s="160"/>
      <c r="D32" s="161">
        <f>+D31+E31+F31+G31+H31</f>
        <v>739025.29999999981</v>
      </c>
      <c r="E32" s="162"/>
      <c r="F32" s="162"/>
      <c r="G32" s="162"/>
      <c r="H32" s="162"/>
      <c r="I32" s="161">
        <f>+I31+J31+K31</f>
        <v>67653.45</v>
      </c>
      <c r="J32" s="162"/>
      <c r="K32" s="162"/>
      <c r="L32" s="161">
        <f>+L31</f>
        <v>31929.54</v>
      </c>
      <c r="M32" s="161">
        <f>+M31</f>
        <v>27364.98</v>
      </c>
      <c r="N32" s="163">
        <f>+D32+I32+L32+M32</f>
        <v>865973.26999999979</v>
      </c>
    </row>
    <row r="33" spans="1:14" x14ac:dyDescent="0.2">
      <c r="A33" s="29"/>
      <c r="B33" s="29"/>
      <c r="C33" s="29"/>
      <c r="D33" s="43"/>
      <c r="E33" s="43"/>
      <c r="F33" s="43"/>
      <c r="G33" s="43"/>
      <c r="H33" s="43"/>
      <c r="I33" s="43"/>
      <c r="J33" s="43"/>
      <c r="K33" s="43"/>
      <c r="L33" s="43"/>
      <c r="M33" s="43" t="s">
        <v>2</v>
      </c>
      <c r="N33" s="11"/>
    </row>
    <row r="34" spans="1:14" x14ac:dyDescent="0.2">
      <c r="A34" s="133" t="s">
        <v>274</v>
      </c>
      <c r="B34" s="29"/>
      <c r="C34" s="29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11"/>
    </row>
    <row r="35" spans="1:14" x14ac:dyDescent="0.2">
      <c r="A35" s="29"/>
      <c r="B35" s="29"/>
      <c r="C35" s="29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11"/>
    </row>
    <row r="36" spans="1:14" x14ac:dyDescent="0.2">
      <c r="A36" s="29"/>
      <c r="B36" s="29"/>
      <c r="C36" s="29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11"/>
    </row>
    <row r="37" spans="1:14" x14ac:dyDescent="0.2">
      <c r="A37" s="29"/>
      <c r="B37" s="29"/>
      <c r="C37" s="29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/>
    </row>
    <row r="38" spans="1:14" x14ac:dyDescent="0.2">
      <c r="A38" s="29"/>
      <c r="B38" s="29"/>
      <c r="C38" s="29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</row>
    <row r="39" spans="1:14" x14ac:dyDescent="0.2">
      <c r="A39" s="29"/>
      <c r="B39" s="29"/>
      <c r="C39" s="29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</row>
    <row r="40" spans="1:14" x14ac:dyDescent="0.2">
      <c r="A40" s="29"/>
      <c r="B40" s="29"/>
      <c r="C40" s="29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1"/>
    </row>
    <row r="41" spans="1:14" x14ac:dyDescent="0.2">
      <c r="A41" s="29"/>
      <c r="B41" s="29"/>
      <c r="C41" s="29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1"/>
    </row>
    <row r="42" spans="1:14" x14ac:dyDescent="0.2">
      <c r="A42" s="29"/>
      <c r="B42" s="29"/>
      <c r="C42" s="29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1"/>
    </row>
    <row r="43" spans="1:14" x14ac:dyDescent="0.2">
      <c r="A43" s="29"/>
      <c r="B43" s="29"/>
      <c r="C43" s="29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"/>
    </row>
    <row r="44" spans="1:14" x14ac:dyDescent="0.2">
      <c r="A44" s="29"/>
      <c r="B44" s="29"/>
      <c r="C44" s="2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"/>
    </row>
    <row r="45" spans="1:14" x14ac:dyDescent="0.2">
      <c r="A45" s="25"/>
      <c r="B45" s="25"/>
      <c r="C45" s="2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4" x14ac:dyDescent="0.2">
      <c r="A46" s="25"/>
      <c r="B46" s="25"/>
      <c r="C46" s="2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x14ac:dyDescent="0.2"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phoneticPr fontId="4" type="noConversion"/>
  <printOptions horizontalCentered="1" verticalCentered="1"/>
  <pageMargins left="0.19685039370078741" right="0" top="0.39370078740157483" bottom="0" header="0" footer="0"/>
  <pageSetup paperSize="9" scale="90" orientation="landscape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activeCell="A5" sqref="A5:H5"/>
    </sheetView>
  </sheetViews>
  <sheetFormatPr baseColWidth="10" defaultRowHeight="12.75" x14ac:dyDescent="0.2"/>
  <cols>
    <col min="3" max="3" width="17.5703125" customWidth="1"/>
    <col min="4" max="4" width="14.42578125" bestFit="1" customWidth="1"/>
    <col min="5" max="5" width="13.28515625" bestFit="1" customWidth="1"/>
    <col min="6" max="6" width="13.42578125" bestFit="1" customWidth="1"/>
    <col min="7" max="7" width="12.28515625" bestFit="1" customWidth="1"/>
    <col min="8" max="8" width="15.5703125" bestFit="1" customWidth="1"/>
  </cols>
  <sheetData>
    <row r="1" spans="1:12" x14ac:dyDescent="0.2">
      <c r="A1" s="6"/>
      <c r="B1" s="7"/>
      <c r="C1" s="7"/>
      <c r="D1" s="7"/>
      <c r="E1" s="7"/>
      <c r="F1" s="7"/>
      <c r="G1" s="7"/>
      <c r="H1" s="7" t="s">
        <v>52</v>
      </c>
      <c r="I1" s="116"/>
    </row>
    <row r="2" spans="1:12" x14ac:dyDescent="0.2">
      <c r="A2" s="10"/>
      <c r="B2" s="11"/>
      <c r="C2" s="11"/>
      <c r="D2" s="11"/>
      <c r="E2" s="11"/>
      <c r="F2" s="11"/>
      <c r="G2" s="11"/>
      <c r="H2" s="11"/>
      <c r="I2" s="117"/>
    </row>
    <row r="3" spans="1:12" x14ac:dyDescent="0.2">
      <c r="A3" s="10"/>
      <c r="B3" s="11"/>
      <c r="C3" s="11"/>
      <c r="D3" s="11"/>
      <c r="E3" s="11"/>
      <c r="F3" s="11"/>
      <c r="G3" s="11"/>
      <c r="H3" s="11"/>
      <c r="I3" s="117"/>
    </row>
    <row r="4" spans="1:12" x14ac:dyDescent="0.2">
      <c r="A4" s="10"/>
      <c r="B4" s="11"/>
      <c r="C4" s="11"/>
      <c r="D4" s="11"/>
      <c r="E4" s="11"/>
      <c r="F4" s="11"/>
      <c r="G4" s="11"/>
      <c r="H4" s="11"/>
      <c r="I4" s="117"/>
    </row>
    <row r="5" spans="1:12" ht="15.75" x14ac:dyDescent="0.25">
      <c r="A5" s="273" t="s">
        <v>0</v>
      </c>
      <c r="B5" s="274"/>
      <c r="C5" s="274"/>
      <c r="D5" s="274"/>
      <c r="E5" s="274"/>
      <c r="F5" s="274"/>
      <c r="G5" s="274"/>
      <c r="H5" s="274"/>
      <c r="I5" s="117"/>
    </row>
    <row r="6" spans="1:12" ht="15" x14ac:dyDescent="0.2">
      <c r="A6" s="137"/>
      <c r="B6" s="11"/>
      <c r="C6" s="11"/>
      <c r="D6" s="11"/>
      <c r="E6" s="11"/>
      <c r="F6" s="11"/>
      <c r="G6" s="11"/>
      <c r="H6" s="11"/>
      <c r="I6" s="117"/>
    </row>
    <row r="7" spans="1:12" x14ac:dyDescent="0.2">
      <c r="A7" s="10"/>
      <c r="B7" s="11"/>
      <c r="C7" s="11"/>
      <c r="D7" s="11"/>
      <c r="E7" s="11"/>
      <c r="F7" s="11"/>
      <c r="G7" s="11"/>
      <c r="H7" s="11"/>
      <c r="I7" s="117"/>
    </row>
    <row r="8" spans="1:12" ht="15" x14ac:dyDescent="0.2">
      <c r="A8" s="137"/>
      <c r="B8" s="53"/>
      <c r="C8" s="11"/>
      <c r="D8" s="11"/>
      <c r="E8" s="11"/>
      <c r="F8" s="11"/>
      <c r="G8" s="11"/>
      <c r="H8" s="11"/>
      <c r="I8" s="117"/>
    </row>
    <row r="9" spans="1:12" ht="15" x14ac:dyDescent="0.2">
      <c r="A9" s="137" t="s">
        <v>51</v>
      </c>
      <c r="B9" s="53"/>
      <c r="C9" s="53"/>
      <c r="D9" s="53"/>
      <c r="E9" s="53"/>
      <c r="F9" s="53"/>
      <c r="G9" s="53"/>
      <c r="H9" s="53"/>
      <c r="I9" s="165"/>
      <c r="J9" s="1"/>
    </row>
    <row r="10" spans="1:12" ht="15" x14ac:dyDescent="0.2">
      <c r="A10" s="137" t="s">
        <v>297</v>
      </c>
      <c r="B10" s="53"/>
      <c r="C10" s="53"/>
      <c r="D10" s="53"/>
      <c r="E10" s="53"/>
      <c r="F10" s="53"/>
      <c r="G10" s="53"/>
      <c r="H10" s="53"/>
      <c r="I10" s="165"/>
      <c r="J10" s="1"/>
    </row>
    <row r="11" spans="1:12" x14ac:dyDescent="0.2">
      <c r="A11" s="10"/>
      <c r="B11" s="11"/>
      <c r="C11" s="11"/>
      <c r="D11" s="54"/>
      <c r="E11" s="54"/>
      <c r="F11" s="54"/>
      <c r="G11" s="54"/>
      <c r="H11" s="54"/>
      <c r="I11" s="166"/>
      <c r="J11" s="54"/>
      <c r="K11" s="54"/>
      <c r="L11" s="11"/>
    </row>
    <row r="12" spans="1:12" ht="15.75" thickBot="1" x14ac:dyDescent="0.25">
      <c r="A12" s="137"/>
      <c r="B12" s="11"/>
      <c r="C12" s="11"/>
      <c r="D12" s="54"/>
      <c r="E12" s="55"/>
      <c r="F12" s="54"/>
      <c r="G12" s="54"/>
      <c r="H12" s="54"/>
      <c r="I12" s="166"/>
      <c r="J12" s="54"/>
      <c r="K12" s="54"/>
      <c r="L12" s="11"/>
    </row>
    <row r="13" spans="1:12" ht="15" x14ac:dyDescent="0.2">
      <c r="A13" s="153" t="s">
        <v>23</v>
      </c>
      <c r="B13" s="58"/>
      <c r="C13" s="58"/>
      <c r="D13" s="30" t="s">
        <v>24</v>
      </c>
      <c r="E13" s="30" t="s">
        <v>238</v>
      </c>
      <c r="F13" s="39" t="s">
        <v>238</v>
      </c>
      <c r="G13" s="39" t="s">
        <v>238</v>
      </c>
      <c r="H13" s="19" t="s">
        <v>49</v>
      </c>
      <c r="I13" s="117"/>
    </row>
    <row r="14" spans="1:12" ht="15" x14ac:dyDescent="0.2">
      <c r="A14" s="155"/>
      <c r="B14" s="11"/>
      <c r="C14" s="57"/>
      <c r="D14" s="33" t="s">
        <v>239</v>
      </c>
      <c r="E14" s="33" t="s">
        <v>25</v>
      </c>
      <c r="F14" s="40" t="s">
        <v>6</v>
      </c>
      <c r="G14" s="46" t="s">
        <v>7</v>
      </c>
      <c r="H14" s="19"/>
      <c r="I14" s="117"/>
    </row>
    <row r="15" spans="1:12" ht="15" x14ac:dyDescent="0.2">
      <c r="A15" s="137" t="s">
        <v>84</v>
      </c>
      <c r="B15" s="53"/>
      <c r="C15" s="53"/>
      <c r="D15" s="229">
        <v>4279.8599999999997</v>
      </c>
      <c r="E15" s="230">
        <v>11543.92</v>
      </c>
      <c r="F15" s="231"/>
      <c r="G15" s="232">
        <v>10977.46</v>
      </c>
      <c r="H15" s="19"/>
      <c r="I15" s="117"/>
    </row>
    <row r="16" spans="1:12" ht="15" x14ac:dyDescent="0.2">
      <c r="A16" s="155" t="s">
        <v>54</v>
      </c>
      <c r="B16" s="67"/>
      <c r="C16" s="68"/>
      <c r="D16" s="233">
        <v>1464</v>
      </c>
      <c r="E16" s="230"/>
      <c r="F16" s="231"/>
      <c r="G16" s="232"/>
      <c r="H16" s="20">
        <f>SUM(D16:G16)</f>
        <v>1464</v>
      </c>
      <c r="I16" s="117"/>
    </row>
    <row r="17" spans="1:9" ht="15" x14ac:dyDescent="0.2">
      <c r="A17" s="167" t="s">
        <v>55</v>
      </c>
      <c r="B17" s="59"/>
      <c r="C17" s="70"/>
      <c r="D17" s="233">
        <v>13077.5</v>
      </c>
      <c r="E17" s="230">
        <v>4460</v>
      </c>
      <c r="F17" s="231">
        <v>1950</v>
      </c>
      <c r="G17" s="232">
        <v>4390</v>
      </c>
      <c r="H17" s="20">
        <f t="shared" ref="H17:H24" si="0">SUM(D17:G17)</f>
        <v>23877.5</v>
      </c>
      <c r="I17" s="117"/>
    </row>
    <row r="18" spans="1:9" ht="15" x14ac:dyDescent="0.2">
      <c r="A18" s="168" t="s">
        <v>56</v>
      </c>
      <c r="B18" s="71"/>
      <c r="C18" s="71"/>
      <c r="D18" s="233">
        <v>1350</v>
      </c>
      <c r="E18" s="230"/>
      <c r="F18" s="231"/>
      <c r="G18" s="232"/>
      <c r="H18" s="20">
        <f t="shared" si="0"/>
        <v>1350</v>
      </c>
      <c r="I18" s="117"/>
    </row>
    <row r="19" spans="1:9" ht="15" x14ac:dyDescent="0.2">
      <c r="A19" s="169" t="s">
        <v>57</v>
      </c>
      <c r="B19" s="59"/>
      <c r="C19" s="70" t="s">
        <v>298</v>
      </c>
      <c r="D19" s="233">
        <v>110847.4</v>
      </c>
      <c r="E19" s="230"/>
      <c r="F19" s="231">
        <v>3000</v>
      </c>
      <c r="G19" s="232">
        <v>2176.9</v>
      </c>
      <c r="H19" s="20">
        <f t="shared" si="0"/>
        <v>116024.29999999999</v>
      </c>
      <c r="I19" s="117"/>
    </row>
    <row r="20" spans="1:9" ht="15" x14ac:dyDescent="0.2">
      <c r="A20" s="169" t="s">
        <v>58</v>
      </c>
      <c r="B20" s="59"/>
      <c r="C20" s="70"/>
      <c r="D20" s="233">
        <v>18044.52</v>
      </c>
      <c r="E20" s="230">
        <v>465</v>
      </c>
      <c r="F20" s="231">
        <v>2065</v>
      </c>
      <c r="G20" s="232">
        <v>1774.03</v>
      </c>
      <c r="H20" s="20">
        <f t="shared" si="0"/>
        <v>22348.55</v>
      </c>
      <c r="I20" s="117"/>
    </row>
    <row r="21" spans="1:9" ht="15" x14ac:dyDescent="0.2">
      <c r="A21" s="170" t="s">
        <v>301</v>
      </c>
      <c r="B21" s="72"/>
      <c r="C21" s="72"/>
      <c r="D21" s="233">
        <v>8500</v>
      </c>
      <c r="E21" s="230">
        <v>0</v>
      </c>
      <c r="F21" s="231">
        <v>3450</v>
      </c>
      <c r="G21" s="232"/>
      <c r="H21" s="20">
        <f t="shared" si="0"/>
        <v>11950</v>
      </c>
      <c r="I21" s="117"/>
    </row>
    <row r="22" spans="1:9" ht="15" x14ac:dyDescent="0.2">
      <c r="A22" s="169" t="s">
        <v>60</v>
      </c>
      <c r="B22" s="69"/>
      <c r="C22" s="69"/>
      <c r="D22" s="233">
        <v>1642.42</v>
      </c>
      <c r="E22" s="230"/>
      <c r="F22" s="231"/>
      <c r="G22" s="232"/>
      <c r="H22" s="20">
        <f t="shared" si="0"/>
        <v>1642.42</v>
      </c>
      <c r="I22" s="117"/>
    </row>
    <row r="23" spans="1:9" ht="15" x14ac:dyDescent="0.2">
      <c r="A23" s="169" t="s">
        <v>299</v>
      </c>
      <c r="B23" s="59"/>
      <c r="C23" s="70"/>
      <c r="D23" s="233">
        <v>10838.37</v>
      </c>
      <c r="E23" s="230"/>
      <c r="F23" s="231"/>
      <c r="G23" s="232"/>
      <c r="H23" s="20">
        <f t="shared" si="0"/>
        <v>10838.37</v>
      </c>
      <c r="I23" s="117"/>
    </row>
    <row r="24" spans="1:9" ht="15.75" thickBot="1" x14ac:dyDescent="0.25">
      <c r="A24" s="169" t="s">
        <v>59</v>
      </c>
      <c r="B24" s="59"/>
      <c r="C24" s="70"/>
      <c r="D24" s="233">
        <v>1721.14</v>
      </c>
      <c r="E24" s="230"/>
      <c r="F24" s="231"/>
      <c r="G24" s="232"/>
      <c r="H24" s="20">
        <f t="shared" si="0"/>
        <v>1721.14</v>
      </c>
      <c r="I24" s="117"/>
    </row>
    <row r="25" spans="1:9" ht="15.75" thickBot="1" x14ac:dyDescent="0.25">
      <c r="A25" s="171"/>
      <c r="B25" s="53" t="s">
        <v>50</v>
      </c>
      <c r="C25" s="53"/>
      <c r="D25" s="65">
        <f>SUM(D15:D24)</f>
        <v>171765.21000000002</v>
      </c>
      <c r="E25" s="63">
        <f>SUM(E15:E24)</f>
        <v>16468.919999999998</v>
      </c>
      <c r="F25" s="63">
        <f>SUM(F15:F24)</f>
        <v>10465</v>
      </c>
      <c r="G25" s="64">
        <f>SUM(G15:G24)</f>
        <v>19318.39</v>
      </c>
      <c r="H25" s="66">
        <f>SUM(D25:G25)</f>
        <v>218017.52000000002</v>
      </c>
      <c r="I25" s="172" t="s">
        <v>2</v>
      </c>
    </row>
    <row r="26" spans="1:9" x14ac:dyDescent="0.2">
      <c r="A26" s="157"/>
      <c r="B26" s="29"/>
      <c r="C26" s="29"/>
      <c r="D26" s="11"/>
      <c r="E26" s="11"/>
      <c r="F26" s="11"/>
      <c r="G26" s="11"/>
      <c r="H26" s="11"/>
      <c r="I26" s="117"/>
    </row>
    <row r="27" spans="1:9" ht="13.5" thickBot="1" x14ac:dyDescent="0.25">
      <c r="A27" s="173"/>
      <c r="B27" s="160"/>
      <c r="C27" s="160"/>
      <c r="D27" s="14"/>
      <c r="E27" s="14"/>
      <c r="F27" s="14"/>
      <c r="G27" s="14"/>
      <c r="H27" s="14"/>
      <c r="I27" s="107"/>
    </row>
    <row r="28" spans="1:9" x14ac:dyDescent="0.2">
      <c r="A28" s="4"/>
      <c r="B28" s="29"/>
      <c r="C28" s="29"/>
    </row>
    <row r="29" spans="1:9" x14ac:dyDescent="0.2">
      <c r="A29" s="4"/>
      <c r="B29" s="29"/>
      <c r="C29" s="29"/>
    </row>
    <row r="30" spans="1:9" x14ac:dyDescent="0.2">
      <c r="A30" s="133" t="s">
        <v>274</v>
      </c>
      <c r="B30" s="29"/>
      <c r="C30" s="29"/>
    </row>
    <row r="31" spans="1:9" x14ac:dyDescent="0.2">
      <c r="A31" s="4"/>
      <c r="B31" s="29"/>
      <c r="C31" s="29"/>
    </row>
    <row r="32" spans="1:9" x14ac:dyDescent="0.2">
      <c r="A32" s="4"/>
      <c r="B32" s="29"/>
      <c r="C32" s="29"/>
    </row>
    <row r="33" spans="1:12" x14ac:dyDescent="0.2">
      <c r="A33" s="4"/>
      <c r="B33" s="29"/>
      <c r="C33" s="29"/>
    </row>
    <row r="34" spans="1:12" x14ac:dyDescent="0.2">
      <c r="A34" s="4"/>
      <c r="B34" s="29"/>
      <c r="C34" s="29"/>
    </row>
    <row r="35" spans="1:12" x14ac:dyDescent="0.2">
      <c r="A35" s="29"/>
      <c r="B35" s="29" t="s">
        <v>2</v>
      </c>
      <c r="C35" s="29"/>
      <c r="I35" s="52" t="s">
        <v>2</v>
      </c>
      <c r="J35" s="52" t="s">
        <v>2</v>
      </c>
      <c r="K35" s="52" t="s">
        <v>2</v>
      </c>
      <c r="L35" s="56" t="s">
        <v>2</v>
      </c>
    </row>
  </sheetData>
  <mergeCells count="1">
    <mergeCell ref="A5:H5"/>
  </mergeCells>
  <phoneticPr fontId="4" type="noConversion"/>
  <printOptions horizontalCentered="1" verticalCentered="1"/>
  <pageMargins left="0.78740157480314965" right="0.78740157480314965" top="0.19685039370078741" bottom="0" header="0" footer="0"/>
  <pageSetup orientation="landscape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B1" workbookViewId="0">
      <selection activeCell="B21" sqref="B21"/>
    </sheetView>
  </sheetViews>
  <sheetFormatPr baseColWidth="10" defaultRowHeight="12.75" x14ac:dyDescent="0.2"/>
  <cols>
    <col min="1" max="1" width="4.7109375" hidden="1" customWidth="1"/>
    <col min="2" max="2" width="11.85546875" customWidth="1"/>
    <col min="3" max="3" width="78.7109375" customWidth="1"/>
    <col min="4" max="4" width="15.140625" hidden="1" customWidth="1"/>
    <col min="5" max="5" width="52.28515625" hidden="1" customWidth="1"/>
    <col min="6" max="6" width="33.7109375" hidden="1" customWidth="1"/>
    <col min="7" max="7" width="38.7109375" hidden="1" customWidth="1"/>
    <col min="8" max="8" width="38" hidden="1" customWidth="1"/>
  </cols>
  <sheetData>
    <row r="1" spans="1:8" ht="13.5" thickBot="1" x14ac:dyDescent="0.25">
      <c r="D1" s="11"/>
      <c r="E1" s="11"/>
    </row>
    <row r="2" spans="1:8" x14ac:dyDescent="0.2">
      <c r="A2" s="6"/>
      <c r="B2" s="7"/>
      <c r="C2" s="7"/>
      <c r="D2" s="11"/>
      <c r="E2" s="11"/>
      <c r="F2" s="7"/>
      <c r="G2" s="7"/>
      <c r="H2" s="116"/>
    </row>
    <row r="3" spans="1:8" ht="15" x14ac:dyDescent="0.2">
      <c r="A3" s="10"/>
      <c r="B3" s="292" t="s">
        <v>200</v>
      </c>
      <c r="C3" s="292"/>
      <c r="D3" s="292"/>
      <c r="E3" s="292"/>
      <c r="F3" s="292"/>
      <c r="G3" s="11"/>
      <c r="H3" s="117"/>
    </row>
    <row r="4" spans="1:8" ht="15.75" x14ac:dyDescent="0.25">
      <c r="A4" s="289" t="s">
        <v>267</v>
      </c>
      <c r="B4" s="290"/>
      <c r="C4" s="290"/>
      <c r="D4" s="290"/>
      <c r="E4" s="290"/>
      <c r="F4" s="290"/>
      <c r="G4" s="290"/>
      <c r="H4" s="291"/>
    </row>
    <row r="5" spans="1:8" ht="15.75" x14ac:dyDescent="0.25">
      <c r="A5" s="175"/>
      <c r="B5" s="176"/>
      <c r="C5" s="188" t="s">
        <v>269</v>
      </c>
      <c r="D5" s="274"/>
      <c r="E5" s="293"/>
      <c r="F5" s="176"/>
      <c r="G5" s="176"/>
      <c r="H5" s="177"/>
    </row>
    <row r="6" spans="1:8" ht="15" x14ac:dyDescent="0.2">
      <c r="A6" s="175"/>
      <c r="B6" s="176"/>
      <c r="C6" s="176"/>
      <c r="D6" s="176"/>
      <c r="E6" s="176"/>
      <c r="F6" s="176"/>
      <c r="G6" s="176"/>
      <c r="H6" s="177"/>
    </row>
    <row r="7" spans="1:8" x14ac:dyDescent="0.2">
      <c r="A7" s="10"/>
      <c r="B7" s="11"/>
      <c r="C7" s="11"/>
      <c r="D7" s="11"/>
      <c r="E7" s="11"/>
      <c r="F7" s="11"/>
      <c r="G7" s="11"/>
      <c r="H7" s="117"/>
    </row>
    <row r="8" spans="1:8" ht="15" x14ac:dyDescent="0.2">
      <c r="A8" s="10"/>
      <c r="B8" s="53" t="s">
        <v>201</v>
      </c>
      <c r="C8" s="11"/>
      <c r="D8" s="11"/>
      <c r="E8" s="11"/>
      <c r="F8" s="11"/>
      <c r="G8" s="11"/>
      <c r="H8" s="117"/>
    </row>
    <row r="9" spans="1:8" ht="15" x14ac:dyDescent="0.2">
      <c r="A9" s="10"/>
      <c r="B9" s="53"/>
      <c r="C9" s="11"/>
      <c r="D9" s="11"/>
      <c r="E9" s="11"/>
      <c r="F9" s="11"/>
      <c r="G9" s="11"/>
      <c r="H9" s="117"/>
    </row>
    <row r="10" spans="1:8" ht="15" x14ac:dyDescent="0.2">
      <c r="A10" s="10"/>
      <c r="B10" s="53"/>
      <c r="C10" s="11"/>
      <c r="D10" s="11"/>
      <c r="E10" s="11"/>
      <c r="F10" s="11"/>
      <c r="G10" s="11"/>
      <c r="H10" s="117"/>
    </row>
    <row r="11" spans="1:8" x14ac:dyDescent="0.2">
      <c r="A11" s="10"/>
      <c r="B11" s="11"/>
      <c r="C11" s="11"/>
      <c r="D11" s="11"/>
      <c r="E11" s="11"/>
      <c r="F11" s="11"/>
      <c r="G11" s="11"/>
      <c r="H11" s="117"/>
    </row>
    <row r="12" spans="1:8" x14ac:dyDescent="0.2">
      <c r="A12" s="10"/>
      <c r="B12" s="11"/>
      <c r="C12" s="11"/>
      <c r="D12" s="11"/>
      <c r="E12" s="11"/>
      <c r="F12" s="11"/>
      <c r="G12" s="11"/>
      <c r="H12" s="117"/>
    </row>
    <row r="13" spans="1:8" ht="15" x14ac:dyDescent="0.2">
      <c r="A13" s="10"/>
      <c r="B13" s="53" t="s">
        <v>202</v>
      </c>
      <c r="C13" s="53"/>
      <c r="D13" s="53"/>
      <c r="E13" s="53"/>
      <c r="F13" s="53"/>
      <c r="G13" s="53"/>
      <c r="H13" s="165"/>
    </row>
    <row r="14" spans="1:8" ht="15" x14ac:dyDescent="0.2">
      <c r="A14" s="10"/>
      <c r="B14" s="53" t="s">
        <v>204</v>
      </c>
      <c r="C14" s="53"/>
      <c r="D14" s="53"/>
      <c r="E14" s="53"/>
      <c r="F14" s="53"/>
      <c r="G14" s="53"/>
      <c r="H14" s="165"/>
    </row>
    <row r="15" spans="1:8" x14ac:dyDescent="0.2">
      <c r="A15" s="10"/>
      <c r="B15" s="11" t="s">
        <v>205</v>
      </c>
      <c r="C15" s="11"/>
      <c r="D15" s="11"/>
      <c r="E15" s="11"/>
      <c r="F15" s="11"/>
      <c r="G15" s="11"/>
      <c r="H15" s="117"/>
    </row>
    <row r="16" spans="1:8" x14ac:dyDescent="0.2">
      <c r="A16" s="10"/>
      <c r="B16" s="11"/>
      <c r="C16" s="11"/>
      <c r="D16" s="11"/>
      <c r="E16" s="11"/>
      <c r="F16" s="11"/>
      <c r="G16" s="11"/>
      <c r="H16" s="117"/>
    </row>
    <row r="17" spans="1:8" x14ac:dyDescent="0.2">
      <c r="A17" s="10"/>
      <c r="B17" s="11"/>
      <c r="C17" s="11"/>
      <c r="D17" s="11"/>
      <c r="E17" s="11"/>
      <c r="F17" s="11"/>
      <c r="G17" s="11"/>
      <c r="H17" s="117"/>
    </row>
    <row r="18" spans="1:8" ht="15" x14ac:dyDescent="0.2">
      <c r="A18" s="10"/>
      <c r="B18" s="53" t="s">
        <v>203</v>
      </c>
      <c r="C18" s="53"/>
      <c r="D18" s="53"/>
      <c r="E18" s="53"/>
      <c r="F18" s="53"/>
      <c r="G18" s="11"/>
      <c r="H18" s="117"/>
    </row>
    <row r="19" spans="1:8" ht="15" x14ac:dyDescent="0.2">
      <c r="A19" s="10"/>
      <c r="B19" s="53" t="s">
        <v>313</v>
      </c>
      <c r="C19" s="53"/>
      <c r="D19" s="53"/>
      <c r="E19" s="53"/>
      <c r="F19" s="53"/>
      <c r="G19" s="11"/>
      <c r="H19" s="117"/>
    </row>
    <row r="20" spans="1:8" ht="15" x14ac:dyDescent="0.2">
      <c r="A20" s="10"/>
      <c r="B20" s="53" t="s">
        <v>314</v>
      </c>
      <c r="C20" s="53"/>
      <c r="D20" s="53"/>
      <c r="E20" s="53"/>
      <c r="F20" s="53"/>
      <c r="G20" s="11"/>
      <c r="H20" s="117"/>
    </row>
    <row r="21" spans="1:8" ht="15" x14ac:dyDescent="0.2">
      <c r="A21" s="10"/>
      <c r="B21" s="53"/>
      <c r="C21" s="53"/>
      <c r="D21" s="53"/>
      <c r="E21" s="53"/>
      <c r="F21" s="53"/>
      <c r="G21" s="11"/>
      <c r="H21" s="117"/>
    </row>
    <row r="22" spans="1:8" x14ac:dyDescent="0.2">
      <c r="A22" s="10"/>
      <c r="B22" s="11"/>
      <c r="C22" s="11"/>
      <c r="D22" s="11"/>
      <c r="E22" s="11"/>
      <c r="F22" s="11"/>
      <c r="G22" s="11"/>
      <c r="H22" s="117"/>
    </row>
    <row r="23" spans="1:8" x14ac:dyDescent="0.2">
      <c r="A23" s="10"/>
      <c r="B23" s="11"/>
      <c r="C23" s="11"/>
      <c r="D23" s="11"/>
      <c r="E23" s="11"/>
      <c r="F23" s="11"/>
      <c r="G23" s="11"/>
      <c r="H23" s="117"/>
    </row>
    <row r="24" spans="1:8" x14ac:dyDescent="0.2">
      <c r="A24" s="10"/>
      <c r="B24" s="11"/>
      <c r="C24" s="11"/>
      <c r="D24" s="11"/>
      <c r="E24" s="11"/>
      <c r="F24" s="11"/>
      <c r="G24" s="11"/>
      <c r="H24" s="117"/>
    </row>
    <row r="25" spans="1:8" x14ac:dyDescent="0.2">
      <c r="A25" s="10"/>
      <c r="B25" s="11"/>
      <c r="C25" s="11"/>
      <c r="D25" s="11"/>
      <c r="E25" s="11"/>
      <c r="F25" s="11"/>
      <c r="G25" s="11"/>
      <c r="H25" s="117"/>
    </row>
    <row r="26" spans="1:8" x14ac:dyDescent="0.2">
      <c r="A26" s="10"/>
      <c r="B26" s="11"/>
      <c r="C26" s="11"/>
      <c r="D26" s="11"/>
      <c r="E26" s="11"/>
      <c r="F26" s="11"/>
      <c r="G26" s="11"/>
      <c r="H26" s="117"/>
    </row>
    <row r="27" spans="1:8" x14ac:dyDescent="0.2">
      <c r="A27" s="10"/>
      <c r="B27" s="11"/>
      <c r="C27" s="11"/>
      <c r="D27" s="11"/>
      <c r="E27" s="11"/>
      <c r="F27" s="11"/>
      <c r="G27" s="11"/>
      <c r="H27" s="117"/>
    </row>
    <row r="28" spans="1:8" x14ac:dyDescent="0.2">
      <c r="A28" s="10"/>
      <c r="B28" s="11"/>
      <c r="C28" s="11"/>
      <c r="D28" s="11"/>
      <c r="E28" s="11"/>
      <c r="F28" s="11"/>
      <c r="G28" s="11"/>
      <c r="H28" s="117"/>
    </row>
    <row r="29" spans="1:8" x14ac:dyDescent="0.2">
      <c r="A29" s="10"/>
      <c r="B29" s="11"/>
      <c r="C29" s="11"/>
      <c r="D29" s="11"/>
      <c r="E29" s="11"/>
      <c r="F29" s="11"/>
      <c r="G29" s="11"/>
      <c r="H29" s="117"/>
    </row>
    <row r="30" spans="1:8" x14ac:dyDescent="0.2">
      <c r="A30" s="10"/>
      <c r="B30" s="11"/>
      <c r="C30" s="11"/>
      <c r="D30" s="11"/>
      <c r="E30" s="11"/>
      <c r="F30" s="11"/>
      <c r="G30" s="11"/>
      <c r="H30" s="117"/>
    </row>
    <row r="31" spans="1:8" x14ac:dyDescent="0.2">
      <c r="A31" s="10"/>
      <c r="B31" s="11"/>
      <c r="C31" s="11"/>
      <c r="D31" s="11"/>
      <c r="E31" s="11"/>
      <c r="F31" s="11"/>
      <c r="G31" s="11"/>
      <c r="H31" s="117"/>
    </row>
    <row r="32" spans="1:8" ht="13.5" thickBot="1" x14ac:dyDescent="0.25">
      <c r="A32" s="13"/>
      <c r="B32" s="14"/>
      <c r="C32" s="14"/>
      <c r="D32" s="14"/>
      <c r="E32" s="14"/>
      <c r="F32" s="14"/>
      <c r="G32" s="14"/>
      <c r="H32" s="107"/>
    </row>
  </sheetData>
  <mergeCells count="3">
    <mergeCell ref="A4:H4"/>
    <mergeCell ref="B3:F3"/>
    <mergeCell ref="D5:E5"/>
  </mergeCells>
  <phoneticPr fontId="4" type="noConversion"/>
  <pageMargins left="0.7" right="0.13" top="0.75" bottom="0.75" header="0.3" footer="0.3"/>
  <pageSetup paperSize="9" orientation="portrait" horizontalDpi="4294967295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workbookViewId="0">
      <selection activeCell="E17" sqref="E17"/>
    </sheetView>
  </sheetViews>
  <sheetFormatPr baseColWidth="10" defaultRowHeight="12.75" x14ac:dyDescent="0.2"/>
  <cols>
    <col min="4" max="4" width="7.7109375" customWidth="1"/>
    <col min="5" max="5" width="47.85546875" customWidth="1"/>
    <col min="6" max="6" width="31.5703125" customWidth="1"/>
    <col min="7" max="7" width="19" customWidth="1"/>
    <col min="8" max="8" width="0.140625" customWidth="1"/>
  </cols>
  <sheetData>
    <row r="2" spans="1:8" ht="15" customHeight="1" x14ac:dyDescent="0.2">
      <c r="A2" s="294" t="s">
        <v>210</v>
      </c>
      <c r="B2" s="295"/>
      <c r="C2" s="295"/>
      <c r="D2" s="295"/>
      <c r="E2" s="295"/>
      <c r="F2" s="295"/>
      <c r="G2" s="295"/>
      <c r="H2" s="295"/>
    </row>
    <row r="3" spans="1:8" ht="15" customHeight="1" x14ac:dyDescent="0.2">
      <c r="A3" s="178"/>
      <c r="B3" s="174"/>
      <c r="C3" s="174"/>
      <c r="D3" s="174"/>
      <c r="E3" s="174"/>
      <c r="F3" s="174"/>
      <c r="G3" s="174"/>
      <c r="H3" s="174"/>
    </row>
    <row r="5" spans="1:8" x14ac:dyDescent="0.2">
      <c r="A5" s="179" t="s">
        <v>211</v>
      </c>
      <c r="B5" s="179"/>
    </row>
    <row r="6" spans="1:8" x14ac:dyDescent="0.2">
      <c r="A6" s="179" t="s">
        <v>243</v>
      </c>
      <c r="B6" s="179"/>
      <c r="C6" s="179"/>
      <c r="D6" s="179"/>
      <c r="E6" s="179"/>
      <c r="F6" s="179"/>
      <c r="G6" s="179"/>
    </row>
    <row r="7" spans="1:8" x14ac:dyDescent="0.2">
      <c r="A7" s="179" t="s">
        <v>253</v>
      </c>
      <c r="B7" s="179"/>
    </row>
    <row r="9" spans="1:8" x14ac:dyDescent="0.2">
      <c r="A9" s="186" t="s">
        <v>212</v>
      </c>
    </row>
    <row r="10" spans="1:8" x14ac:dyDescent="0.2">
      <c r="A10" s="186" t="s">
        <v>244</v>
      </c>
    </row>
    <row r="12" spans="1:8" x14ac:dyDescent="0.2">
      <c r="A12" t="s">
        <v>213</v>
      </c>
    </row>
    <row r="14" spans="1:8" x14ac:dyDescent="0.2">
      <c r="A14" s="182" t="s">
        <v>220</v>
      </c>
      <c r="B14" t="s">
        <v>315</v>
      </c>
    </row>
    <row r="16" spans="1:8" x14ac:dyDescent="0.2">
      <c r="B16" t="s">
        <v>214</v>
      </c>
      <c r="E16" s="187" t="e">
        <f>'estado patrimonial'!B20:B21</f>
        <v>#VALUE!</v>
      </c>
    </row>
    <row r="17" spans="1:6" x14ac:dyDescent="0.2">
      <c r="B17" t="s">
        <v>215</v>
      </c>
      <c r="E17" s="187">
        <v>77583.25</v>
      </c>
    </row>
    <row r="18" spans="1:6" x14ac:dyDescent="0.2">
      <c r="B18" t="s">
        <v>216</v>
      </c>
      <c r="E18" s="187">
        <v>1190892.1299999999</v>
      </c>
    </row>
    <row r="19" spans="1:6" x14ac:dyDescent="0.2">
      <c r="E19" s="5"/>
    </row>
    <row r="20" spans="1:6" x14ac:dyDescent="0.2">
      <c r="A20" s="182" t="s">
        <v>221</v>
      </c>
      <c r="B20" t="s">
        <v>245</v>
      </c>
      <c r="D20" s="5"/>
    </row>
    <row r="21" spans="1:6" x14ac:dyDescent="0.2">
      <c r="B21" t="s">
        <v>247</v>
      </c>
      <c r="D21" s="5"/>
      <c r="E21" s="181">
        <f>+'Estado de recursos y gastos'!E43</f>
        <v>1660911.6100000008</v>
      </c>
    </row>
    <row r="22" spans="1:6" x14ac:dyDescent="0.2">
      <c r="D22" s="180"/>
    </row>
    <row r="23" spans="1:6" x14ac:dyDescent="0.2">
      <c r="A23" s="182" t="s">
        <v>222</v>
      </c>
      <c r="B23" t="s">
        <v>217</v>
      </c>
    </row>
    <row r="25" spans="1:6" x14ac:dyDescent="0.2">
      <c r="A25" s="182" t="s">
        <v>223</v>
      </c>
      <c r="B25" t="s">
        <v>218</v>
      </c>
    </row>
    <row r="27" spans="1:6" x14ac:dyDescent="0.2">
      <c r="A27" s="290" t="s">
        <v>219</v>
      </c>
      <c r="B27" s="290"/>
      <c r="C27" s="290"/>
      <c r="D27" s="290"/>
      <c r="E27" s="290"/>
      <c r="F27" s="290"/>
    </row>
    <row r="28" spans="1:6" x14ac:dyDescent="0.2">
      <c r="A28" t="s">
        <v>224</v>
      </c>
    </row>
    <row r="29" spans="1:6" x14ac:dyDescent="0.2">
      <c r="A29" t="s">
        <v>225</v>
      </c>
    </row>
    <row r="30" spans="1:6" x14ac:dyDescent="0.2">
      <c r="A30" t="s">
        <v>231</v>
      </c>
    </row>
    <row r="31" spans="1:6" x14ac:dyDescent="0.2">
      <c r="A31" t="s">
        <v>230</v>
      </c>
    </row>
    <row r="32" spans="1:6" x14ac:dyDescent="0.2">
      <c r="A32" t="s">
        <v>227</v>
      </c>
    </row>
    <row r="33" spans="1:5" x14ac:dyDescent="0.2">
      <c r="A33" t="s">
        <v>228</v>
      </c>
    </row>
    <row r="36" spans="1:5" x14ac:dyDescent="0.2">
      <c r="A36" t="s">
        <v>226</v>
      </c>
    </row>
    <row r="38" spans="1:5" x14ac:dyDescent="0.2">
      <c r="A38" t="s">
        <v>229</v>
      </c>
      <c r="E38" t="s">
        <v>232</v>
      </c>
    </row>
    <row r="39" spans="1:5" x14ac:dyDescent="0.2">
      <c r="A39" t="s">
        <v>268</v>
      </c>
    </row>
    <row r="40" spans="1:5" x14ac:dyDescent="0.2">
      <c r="A40" t="s">
        <v>233</v>
      </c>
    </row>
    <row r="41" spans="1:5" x14ac:dyDescent="0.2">
      <c r="A41" t="s">
        <v>234</v>
      </c>
    </row>
    <row r="44" spans="1:5" x14ac:dyDescent="0.2">
      <c r="A44" t="s">
        <v>246</v>
      </c>
    </row>
    <row r="45" spans="1:5" x14ac:dyDescent="0.2">
      <c r="A45" t="s">
        <v>248</v>
      </c>
    </row>
    <row r="46" spans="1:5" x14ac:dyDescent="0.2">
      <c r="A46" t="s">
        <v>249</v>
      </c>
    </row>
    <row r="47" spans="1:5" x14ac:dyDescent="0.2">
      <c r="A47" t="s">
        <v>250</v>
      </c>
    </row>
    <row r="49" spans="1:1" x14ac:dyDescent="0.2">
      <c r="A49" t="s">
        <v>251</v>
      </c>
    </row>
    <row r="50" spans="1:1" x14ac:dyDescent="0.2">
      <c r="A50" t="s">
        <v>252</v>
      </c>
    </row>
    <row r="52" spans="1:1" x14ac:dyDescent="0.2">
      <c r="A52" t="s">
        <v>235</v>
      </c>
    </row>
  </sheetData>
  <mergeCells count="2">
    <mergeCell ref="A2:H2"/>
    <mergeCell ref="A27:F27"/>
  </mergeCells>
  <phoneticPr fontId="4" type="noConversion"/>
  <printOptions horizontalCentered="1" verticalCentered="1"/>
  <pageMargins left="0.31496062992125984" right="0.31496062992125984" top="0.15748031496062992" bottom="0.55118110236220474" header="0" footer="0"/>
  <pageSetup paperSize="9" orientation="portrait" horizont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25" zoomScaleNormal="100" workbookViewId="0">
      <selection activeCell="E4" sqref="E4"/>
    </sheetView>
  </sheetViews>
  <sheetFormatPr baseColWidth="10" defaultRowHeight="12.75" x14ac:dyDescent="0.2"/>
  <cols>
    <col min="4" max="4" width="13.28515625" customWidth="1"/>
    <col min="5" max="5" width="19.85546875" customWidth="1"/>
    <col min="6" max="6" width="13.5703125" customWidth="1"/>
  </cols>
  <sheetData>
    <row r="1" spans="1:7" ht="43.5" customHeight="1" x14ac:dyDescent="0.25">
      <c r="A1" s="255" t="s">
        <v>312</v>
      </c>
      <c r="B1" s="256"/>
      <c r="C1" s="256"/>
      <c r="D1" s="256"/>
      <c r="E1" s="256"/>
      <c r="F1" s="257"/>
      <c r="G1" s="11"/>
    </row>
    <row r="2" spans="1:7" ht="15" x14ac:dyDescent="0.2">
      <c r="A2" s="206"/>
      <c r="B2" s="11"/>
      <c r="C2" s="11"/>
      <c r="D2" s="11"/>
      <c r="E2" s="11"/>
      <c r="F2" s="207"/>
      <c r="G2" s="11"/>
    </row>
    <row r="3" spans="1:7" ht="15" x14ac:dyDescent="0.25">
      <c r="A3" s="208"/>
      <c r="B3" s="138" t="s">
        <v>61</v>
      </c>
      <c r="C3" s="11"/>
      <c r="D3" s="11"/>
      <c r="E3" s="11"/>
      <c r="F3" s="207"/>
      <c r="G3" s="11"/>
    </row>
    <row r="4" spans="1:7" x14ac:dyDescent="0.2">
      <c r="A4" s="208"/>
      <c r="B4" s="11"/>
      <c r="C4" s="11"/>
      <c r="D4" s="11"/>
      <c r="E4" s="11"/>
      <c r="F4" s="207"/>
      <c r="G4" s="11"/>
    </row>
    <row r="5" spans="1:7" x14ac:dyDescent="0.2">
      <c r="A5" s="208" t="s">
        <v>275</v>
      </c>
      <c r="B5" s="11"/>
      <c r="C5" s="11"/>
      <c r="D5" s="11"/>
      <c r="E5" s="11"/>
      <c r="F5" s="207"/>
      <c r="G5" s="11"/>
    </row>
    <row r="6" spans="1:7" x14ac:dyDescent="0.2">
      <c r="A6" s="208"/>
      <c r="B6" s="11"/>
      <c r="C6" s="11"/>
      <c r="D6" s="11"/>
      <c r="E6" s="11"/>
      <c r="F6" s="207"/>
      <c r="G6" s="11"/>
    </row>
    <row r="7" spans="1:7" x14ac:dyDescent="0.2">
      <c r="A7" s="208"/>
      <c r="B7" s="11"/>
      <c r="C7" s="11"/>
      <c r="D7" s="11"/>
      <c r="E7" s="127" t="s">
        <v>62</v>
      </c>
      <c r="F7" s="209" t="s">
        <v>63</v>
      </c>
      <c r="G7" s="11"/>
    </row>
    <row r="8" spans="1:7" ht="15.75" x14ac:dyDescent="0.25">
      <c r="A8" s="208"/>
      <c r="B8" s="139" t="s">
        <v>64</v>
      </c>
      <c r="C8" s="11"/>
      <c r="D8" s="11"/>
      <c r="E8" s="11"/>
      <c r="F8" s="207"/>
      <c r="G8" s="11"/>
    </row>
    <row r="9" spans="1:7" x14ac:dyDescent="0.2">
      <c r="A9" s="208" t="s">
        <v>65</v>
      </c>
      <c r="B9" s="11"/>
      <c r="C9" s="11"/>
      <c r="D9" s="11"/>
      <c r="E9" s="11"/>
      <c r="F9" s="207"/>
      <c r="G9" s="11"/>
    </row>
    <row r="10" spans="1:7" x14ac:dyDescent="0.2">
      <c r="A10" s="208"/>
      <c r="B10" s="11"/>
      <c r="C10" s="11"/>
      <c r="D10" s="11"/>
      <c r="E10" s="11"/>
      <c r="F10" s="207"/>
      <c r="G10" s="11"/>
    </row>
    <row r="11" spans="1:7" x14ac:dyDescent="0.2">
      <c r="A11" s="210" t="s">
        <v>67</v>
      </c>
      <c r="B11" s="58" t="s">
        <v>4</v>
      </c>
      <c r="C11" s="58"/>
      <c r="D11" s="58"/>
      <c r="E11" s="20">
        <f>+'recursos ordinarios'!D29</f>
        <v>124365.23999999999</v>
      </c>
      <c r="F11" s="20">
        <v>48561.05</v>
      </c>
      <c r="G11" s="11"/>
    </row>
    <row r="12" spans="1:7" x14ac:dyDescent="0.2">
      <c r="A12" s="210" t="s">
        <v>24</v>
      </c>
      <c r="B12" s="58" t="s">
        <v>66</v>
      </c>
      <c r="C12" s="58"/>
      <c r="D12" s="58"/>
      <c r="E12" s="20">
        <f>+'recursos ordinarios'!E29</f>
        <v>20544.34</v>
      </c>
      <c r="F12" s="20">
        <v>6152.81</v>
      </c>
      <c r="G12" s="11"/>
    </row>
    <row r="13" spans="1:7" x14ac:dyDescent="0.2">
      <c r="A13" s="210" t="s">
        <v>24</v>
      </c>
      <c r="B13" s="58" t="s">
        <v>6</v>
      </c>
      <c r="C13" s="58"/>
      <c r="D13" s="58"/>
      <c r="E13" s="20">
        <f>+'recursos ordinarios'!F29</f>
        <v>1643</v>
      </c>
      <c r="F13" s="20">
        <v>240</v>
      </c>
      <c r="G13" s="11"/>
    </row>
    <row r="14" spans="1:7" x14ac:dyDescent="0.2">
      <c r="A14" s="210" t="s">
        <v>24</v>
      </c>
      <c r="B14" s="58" t="s">
        <v>7</v>
      </c>
      <c r="C14" s="58"/>
      <c r="D14" s="58"/>
      <c r="E14" s="20">
        <f>+'recursos ordinarios'!G29</f>
        <v>8951.9</v>
      </c>
      <c r="F14" s="20">
        <v>265</v>
      </c>
      <c r="G14" s="11"/>
    </row>
    <row r="15" spans="1:7" x14ac:dyDescent="0.2">
      <c r="A15" s="208"/>
      <c r="B15" s="11"/>
      <c r="C15" s="11"/>
      <c r="D15" s="11"/>
      <c r="E15" s="12"/>
      <c r="F15" s="211"/>
      <c r="G15" s="11"/>
    </row>
    <row r="16" spans="1:7" x14ac:dyDescent="0.2">
      <c r="A16" s="208" t="s">
        <v>9</v>
      </c>
      <c r="B16" s="11"/>
      <c r="C16" s="11"/>
      <c r="D16" s="11"/>
      <c r="E16" s="12"/>
      <c r="F16" s="211"/>
      <c r="G16" s="11"/>
    </row>
    <row r="17" spans="1:7" x14ac:dyDescent="0.2">
      <c r="A17" s="208"/>
      <c r="B17" s="11"/>
      <c r="C17" s="11"/>
      <c r="D17" s="11"/>
      <c r="E17" s="12"/>
      <c r="F17" s="211"/>
      <c r="G17" s="11"/>
    </row>
    <row r="18" spans="1:7" x14ac:dyDescent="0.2">
      <c r="A18" s="210" t="s">
        <v>68</v>
      </c>
      <c r="B18" s="58"/>
      <c r="C18" s="58"/>
      <c r="D18" s="58"/>
      <c r="E18" s="20">
        <f>+'recursos ordinarios'!H16</f>
        <v>2987026.99</v>
      </c>
      <c r="F18" s="20">
        <v>1073966.8899999999</v>
      </c>
      <c r="G18" s="11"/>
    </row>
    <row r="19" spans="1:7" x14ac:dyDescent="0.2">
      <c r="A19" s="208"/>
      <c r="B19" s="119" t="s">
        <v>79</v>
      </c>
      <c r="C19" s="119"/>
      <c r="D19" s="119"/>
      <c r="E19" s="56">
        <f>SUM(E11:E18)</f>
        <v>3142531.47</v>
      </c>
      <c r="F19" s="212">
        <f>SUM(F11:F18)</f>
        <v>1129185.75</v>
      </c>
      <c r="G19" s="11"/>
    </row>
    <row r="20" spans="1:7" x14ac:dyDescent="0.2">
      <c r="A20" s="208"/>
      <c r="B20" s="11"/>
      <c r="C20" s="11"/>
      <c r="D20" s="11"/>
      <c r="E20" s="12"/>
      <c r="F20" s="211"/>
      <c r="G20" s="11"/>
    </row>
    <row r="21" spans="1:7" ht="15.75" x14ac:dyDescent="0.25">
      <c r="A21" s="208"/>
      <c r="B21" s="139" t="s">
        <v>69</v>
      </c>
      <c r="C21" s="11"/>
      <c r="D21" s="11"/>
      <c r="E21" s="12"/>
      <c r="F21" s="211"/>
      <c r="G21" s="11"/>
    </row>
    <row r="22" spans="1:7" x14ac:dyDescent="0.2">
      <c r="A22" s="208" t="s">
        <v>70</v>
      </c>
      <c r="B22" s="11"/>
      <c r="C22" s="11"/>
      <c r="D22" s="11"/>
      <c r="E22" s="12"/>
      <c r="F22" s="211"/>
      <c r="G22" s="11"/>
    </row>
    <row r="23" spans="1:7" x14ac:dyDescent="0.2">
      <c r="A23" s="208"/>
      <c r="B23" s="11"/>
      <c r="C23" s="11"/>
      <c r="D23" s="11"/>
      <c r="E23" s="12"/>
      <c r="F23" s="211"/>
      <c r="G23" s="11"/>
    </row>
    <row r="24" spans="1:7" x14ac:dyDescent="0.2">
      <c r="A24" s="210" t="s">
        <v>240</v>
      </c>
      <c r="B24" s="58"/>
      <c r="C24" s="58"/>
      <c r="D24" s="58"/>
      <c r="E24" s="20">
        <f>+'gAST. gENERALES'!D32</f>
        <v>739025.29999999981</v>
      </c>
      <c r="F24" s="20">
        <v>468745.12</v>
      </c>
      <c r="G24" s="11"/>
    </row>
    <row r="25" spans="1:7" x14ac:dyDescent="0.2">
      <c r="A25" s="210" t="s">
        <v>73</v>
      </c>
      <c r="B25" s="58"/>
      <c r="C25" s="58"/>
      <c r="D25" s="58"/>
      <c r="E25" s="20">
        <f>+'gAST. gENERALES'!L32+'Estado de recursos y gastos'!D28</f>
        <v>31929.54</v>
      </c>
      <c r="F25" s="20">
        <v>67415.41</v>
      </c>
      <c r="G25" s="11"/>
    </row>
    <row r="26" spans="1:7" x14ac:dyDescent="0.2">
      <c r="A26" s="210" t="s">
        <v>74</v>
      </c>
      <c r="B26" s="58"/>
      <c r="C26" s="58"/>
      <c r="D26" s="58"/>
      <c r="E26" s="20">
        <f>+'gAST. gENERALES'!I32</f>
        <v>67653.45</v>
      </c>
      <c r="F26" s="20">
        <v>82611.31</v>
      </c>
      <c r="G26" s="11"/>
    </row>
    <row r="27" spans="1:7" x14ac:dyDescent="0.2">
      <c r="A27" s="210" t="s">
        <v>75</v>
      </c>
      <c r="B27" s="58"/>
      <c r="C27" s="58"/>
      <c r="D27" s="58"/>
      <c r="E27" s="20">
        <f>+'gAST. gENERALES'!M32</f>
        <v>27364.98</v>
      </c>
      <c r="F27" s="20">
        <v>65463.62</v>
      </c>
      <c r="G27" s="11"/>
    </row>
    <row r="28" spans="1:7" x14ac:dyDescent="0.2">
      <c r="A28" s="208"/>
      <c r="B28" s="11"/>
      <c r="C28" s="11"/>
      <c r="D28" s="11"/>
      <c r="E28" s="12" t="s">
        <v>2</v>
      </c>
      <c r="F28" s="211"/>
      <c r="G28" s="11"/>
    </row>
    <row r="29" spans="1:7" x14ac:dyDescent="0.2">
      <c r="A29" s="208" t="s">
        <v>76</v>
      </c>
      <c r="B29" s="11"/>
      <c r="C29" s="11"/>
      <c r="D29" s="11"/>
      <c r="E29" s="12"/>
      <c r="F29" s="211"/>
      <c r="G29" s="11"/>
    </row>
    <row r="30" spans="1:7" x14ac:dyDescent="0.2">
      <c r="A30" s="208"/>
      <c r="B30" s="11"/>
      <c r="C30" s="11"/>
      <c r="D30" s="11"/>
      <c r="E30" s="12"/>
      <c r="F30" s="211"/>
      <c r="G30" s="11"/>
    </row>
    <row r="31" spans="1:7" x14ac:dyDescent="0.2">
      <c r="A31" s="210" t="s">
        <v>240</v>
      </c>
      <c r="B31" s="58"/>
      <c r="C31" s="58"/>
      <c r="D31" s="58"/>
      <c r="E31" s="20">
        <f>+'GASTOS ESPECIFICOS'!D25</f>
        <v>171765.21000000002</v>
      </c>
      <c r="F31" s="20">
        <v>98190.88</v>
      </c>
      <c r="G31" s="11"/>
    </row>
    <row r="32" spans="1:7" x14ac:dyDescent="0.2">
      <c r="A32" s="210" t="s">
        <v>77</v>
      </c>
      <c r="B32" s="58"/>
      <c r="C32" s="58"/>
      <c r="D32" s="58"/>
      <c r="E32" s="20">
        <f>+'GASTOS ESPECIFICOS'!F25</f>
        <v>10465</v>
      </c>
      <c r="F32" s="20">
        <v>3800</v>
      </c>
      <c r="G32" s="11"/>
    </row>
    <row r="33" spans="1:7" x14ac:dyDescent="0.2">
      <c r="A33" s="210" t="s">
        <v>74</v>
      </c>
      <c r="B33" s="58"/>
      <c r="C33" s="58"/>
      <c r="D33" s="58"/>
      <c r="E33" s="20">
        <f>+'GASTOS ESPECIFICOS'!E25</f>
        <v>16468.919999999998</v>
      </c>
      <c r="F33" s="20">
        <v>4500</v>
      </c>
      <c r="G33" s="11"/>
    </row>
    <row r="34" spans="1:7" x14ac:dyDescent="0.2">
      <c r="A34" s="210" t="s">
        <v>302</v>
      </c>
      <c r="B34" s="58"/>
      <c r="C34" s="58"/>
      <c r="D34" s="58"/>
      <c r="E34" s="20">
        <f>+'GASTOS ESPECIFICOS'!G25</f>
        <v>19318.39</v>
      </c>
      <c r="F34" s="20">
        <v>900</v>
      </c>
      <c r="G34" s="11"/>
    </row>
    <row r="35" spans="1:7" x14ac:dyDescent="0.2">
      <c r="A35" s="208"/>
      <c r="B35" s="11"/>
      <c r="C35" s="11"/>
      <c r="D35" s="11"/>
      <c r="E35" s="12" t="s">
        <v>2</v>
      </c>
      <c r="F35" s="207"/>
      <c r="G35" s="11"/>
    </row>
    <row r="36" spans="1:7" x14ac:dyDescent="0.2">
      <c r="A36" s="208"/>
      <c r="B36" s="11" t="s">
        <v>80</v>
      </c>
      <c r="C36" s="11"/>
      <c r="D36" s="11"/>
      <c r="E36" s="12">
        <f>SUM(E24:E35)</f>
        <v>1083990.7899999996</v>
      </c>
      <c r="F36" s="211">
        <f>SUM(F24:F35)</f>
        <v>791626.34000000008</v>
      </c>
      <c r="G36" s="11"/>
    </row>
    <row r="37" spans="1:7" x14ac:dyDescent="0.2">
      <c r="A37" s="19" t="s">
        <v>304</v>
      </c>
      <c r="B37" s="19"/>
      <c r="C37" s="19"/>
      <c r="D37" s="19"/>
      <c r="E37" s="20"/>
      <c r="F37" s="20">
        <v>10183.6</v>
      </c>
      <c r="G37" s="11"/>
    </row>
    <row r="38" spans="1:7" x14ac:dyDescent="0.2">
      <c r="A38" s="210" t="s">
        <v>78</v>
      </c>
      <c r="B38" s="58"/>
      <c r="C38" s="58"/>
      <c r="D38" s="58"/>
      <c r="E38" s="20">
        <f>+'Bienes de Uso II'!H40</f>
        <v>22710.92</v>
      </c>
      <c r="F38" s="20">
        <v>21202.62</v>
      </c>
      <c r="G38" s="11"/>
    </row>
    <row r="39" spans="1:7" x14ac:dyDescent="0.2">
      <c r="A39" s="210" t="s">
        <v>236</v>
      </c>
      <c r="B39" s="58"/>
      <c r="C39" s="58"/>
      <c r="D39" s="58"/>
      <c r="E39" s="20">
        <v>354918.15</v>
      </c>
      <c r="F39" s="20">
        <v>103972</v>
      </c>
      <c r="G39" s="11"/>
    </row>
    <row r="40" spans="1:7" x14ac:dyDescent="0.2">
      <c r="A40" s="210" t="s">
        <v>303</v>
      </c>
      <c r="B40" s="58"/>
      <c r="C40" s="58"/>
      <c r="D40" s="58"/>
      <c r="E40" s="20">
        <v>20000</v>
      </c>
      <c r="F40" s="20">
        <v>0</v>
      </c>
      <c r="G40" s="11"/>
    </row>
    <row r="41" spans="1:7" x14ac:dyDescent="0.2">
      <c r="A41" s="208"/>
      <c r="B41" s="119" t="s">
        <v>81</v>
      </c>
      <c r="C41" s="119"/>
      <c r="D41" s="11"/>
      <c r="E41" s="56">
        <f>+E36+E38+E39+E40</f>
        <v>1481619.8599999994</v>
      </c>
      <c r="F41" s="212">
        <f>+F36+F38+F39+F37</f>
        <v>926984.56</v>
      </c>
      <c r="G41" s="11"/>
    </row>
    <row r="42" spans="1:7" x14ac:dyDescent="0.2">
      <c r="A42" s="208" t="s">
        <v>82</v>
      </c>
      <c r="B42" s="11"/>
      <c r="C42" s="11"/>
      <c r="D42" s="11"/>
      <c r="E42" s="12"/>
      <c r="F42" s="207"/>
      <c r="G42" s="11"/>
    </row>
    <row r="43" spans="1:7" ht="15.75" x14ac:dyDescent="0.25">
      <c r="A43" s="213" t="s">
        <v>83</v>
      </c>
      <c r="B43" s="214"/>
      <c r="C43" s="214"/>
      <c r="D43" s="214"/>
      <c r="E43" s="215">
        <f>+E19-E41</f>
        <v>1660911.6100000008</v>
      </c>
      <c r="F43" s="216">
        <f>+F19-F41</f>
        <v>202201.18999999994</v>
      </c>
      <c r="G43" s="11"/>
    </row>
    <row r="44" spans="1:7" ht="13.5" thickBot="1" x14ac:dyDescent="0.25">
      <c r="A44" s="13"/>
      <c r="B44" s="14"/>
      <c r="C44" s="14"/>
      <c r="D44" s="14"/>
      <c r="E44" s="14"/>
      <c r="F44" s="14"/>
      <c r="G44" s="11"/>
    </row>
    <row r="45" spans="1:7" x14ac:dyDescent="0.2">
      <c r="G45" s="11"/>
    </row>
    <row r="46" spans="1:7" x14ac:dyDescent="0.2">
      <c r="A46" s="133" t="s">
        <v>274</v>
      </c>
    </row>
  </sheetData>
  <mergeCells count="1">
    <mergeCell ref="A1:F1"/>
  </mergeCells>
  <phoneticPr fontId="4" type="noConversion"/>
  <pageMargins left="0.64" right="0.75" top="1" bottom="1" header="0" footer="0"/>
  <pageSetup paperSize="9" scale="98" orientation="portrait" horizont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zoomScaleNormal="100" workbookViewId="0">
      <selection activeCell="I37" sqref="I37"/>
    </sheetView>
  </sheetViews>
  <sheetFormatPr baseColWidth="10" defaultRowHeight="12.75" x14ac:dyDescent="0.2"/>
  <cols>
    <col min="4" max="6" width="11.5703125" bestFit="1" customWidth="1"/>
    <col min="7" max="8" width="12" bestFit="1" customWidth="1"/>
    <col min="9" max="9" width="14.7109375" customWidth="1"/>
    <col min="10" max="10" width="4.7109375" hidden="1" customWidth="1"/>
  </cols>
  <sheetData>
    <row r="1" spans="1:14" ht="13.5" thickBot="1" x14ac:dyDescent="0.25">
      <c r="A1" s="14"/>
      <c r="B1" s="14"/>
      <c r="C1" s="14"/>
      <c r="D1" s="14"/>
      <c r="E1" s="14"/>
      <c r="F1" s="14"/>
      <c r="G1" s="14"/>
      <c r="H1" s="14"/>
      <c r="I1" s="14"/>
      <c r="J1" s="116"/>
      <c r="K1" s="11"/>
      <c r="L1" s="11"/>
      <c r="M1" s="11"/>
      <c r="N1" s="11"/>
    </row>
    <row r="2" spans="1:14" ht="15.75" x14ac:dyDescent="0.25">
      <c r="A2" s="140" t="s">
        <v>312</v>
      </c>
      <c r="B2" s="119"/>
      <c r="C2" s="119"/>
      <c r="D2" s="119"/>
      <c r="E2" s="119"/>
      <c r="F2" s="119"/>
      <c r="G2" s="11"/>
      <c r="H2" s="11"/>
      <c r="I2" s="117"/>
      <c r="J2" s="117"/>
      <c r="K2" s="11"/>
      <c r="L2" s="11"/>
      <c r="M2" s="11"/>
      <c r="N2" s="11"/>
    </row>
    <row r="3" spans="1:14" x14ac:dyDescent="0.2">
      <c r="A3" s="10"/>
      <c r="B3" s="11"/>
      <c r="C3" s="11"/>
      <c r="D3" s="119" t="s">
        <v>128</v>
      </c>
      <c r="E3" s="119"/>
      <c r="F3" s="11"/>
      <c r="G3" s="11"/>
      <c r="H3" s="11"/>
      <c r="I3" s="117"/>
      <c r="J3" s="117"/>
      <c r="K3" s="11"/>
      <c r="L3" s="11"/>
      <c r="M3" s="11"/>
      <c r="N3" s="11"/>
    </row>
    <row r="4" spans="1:14" x14ac:dyDescent="0.2">
      <c r="A4" s="10"/>
      <c r="B4" s="11"/>
      <c r="C4" s="11"/>
      <c r="D4" s="11"/>
      <c r="E4" s="11"/>
      <c r="F4" s="11"/>
      <c r="G4" s="11"/>
      <c r="H4" s="11"/>
      <c r="I4" s="117"/>
      <c r="J4" s="117"/>
      <c r="K4" s="11"/>
      <c r="L4" s="11"/>
      <c r="M4" s="11"/>
      <c r="N4" s="11"/>
    </row>
    <row r="5" spans="1:14" x14ac:dyDescent="0.2">
      <c r="A5" s="258" t="s">
        <v>276</v>
      </c>
      <c r="B5" s="259"/>
      <c r="C5" s="259"/>
      <c r="D5" s="259"/>
      <c r="E5" s="259"/>
      <c r="F5" s="259"/>
      <c r="G5" s="259"/>
      <c r="H5" s="259"/>
      <c r="I5" s="260"/>
      <c r="J5" s="117"/>
      <c r="K5" s="11"/>
      <c r="L5" s="11"/>
      <c r="M5" s="11"/>
      <c r="N5" s="11"/>
    </row>
    <row r="6" spans="1:14" x14ac:dyDescent="0.2">
      <c r="A6" s="10"/>
      <c r="B6" s="11"/>
      <c r="C6" s="11"/>
      <c r="D6" s="11"/>
      <c r="E6" s="11"/>
      <c r="F6" s="11"/>
      <c r="G6" s="11"/>
      <c r="H6" s="11"/>
      <c r="I6" s="117"/>
      <c r="J6" s="117"/>
      <c r="K6" s="11"/>
      <c r="L6" s="11"/>
      <c r="M6" s="11"/>
      <c r="N6" s="11"/>
    </row>
    <row r="7" spans="1:14" x14ac:dyDescent="0.2">
      <c r="A7" s="10"/>
      <c r="B7" s="11"/>
      <c r="C7" s="11"/>
      <c r="D7" s="120"/>
      <c r="E7" s="120"/>
      <c r="F7" s="11"/>
      <c r="G7" s="11"/>
      <c r="H7" s="11"/>
      <c r="I7" s="117"/>
      <c r="J7" s="117"/>
      <c r="K7" s="11"/>
      <c r="L7" s="11"/>
      <c r="M7" s="11"/>
      <c r="N7" s="11"/>
    </row>
    <row r="8" spans="1:14" ht="13.5" thickBot="1" x14ac:dyDescent="0.25">
      <c r="A8" s="13"/>
      <c r="B8" s="14"/>
      <c r="C8" s="14"/>
      <c r="D8" s="14"/>
      <c r="E8" s="14"/>
      <c r="F8" s="14"/>
      <c r="G8" s="14"/>
      <c r="H8" s="14"/>
      <c r="I8" s="107"/>
      <c r="J8" s="117"/>
      <c r="K8" s="11"/>
      <c r="L8" s="11"/>
      <c r="M8" s="11"/>
      <c r="N8" s="11"/>
    </row>
    <row r="9" spans="1:14" ht="13.5" thickBot="1" x14ac:dyDescent="0.25">
      <c r="A9" s="261" t="s">
        <v>129</v>
      </c>
      <c r="B9" s="262"/>
      <c r="C9" s="263"/>
      <c r="D9" s="261" t="s">
        <v>130</v>
      </c>
      <c r="E9" s="262"/>
      <c r="F9" s="263"/>
      <c r="G9" s="270" t="s">
        <v>133</v>
      </c>
      <c r="H9" s="270" t="s">
        <v>134</v>
      </c>
      <c r="I9" s="270" t="s">
        <v>135</v>
      </c>
      <c r="J9" s="107"/>
      <c r="K9" s="11"/>
      <c r="L9" s="11"/>
      <c r="M9" s="11"/>
      <c r="N9" s="11"/>
    </row>
    <row r="10" spans="1:14" x14ac:dyDescent="0.2">
      <c r="A10" s="264"/>
      <c r="B10" s="265"/>
      <c r="C10" s="266"/>
      <c r="D10" s="264"/>
      <c r="E10" s="265"/>
      <c r="F10" s="266"/>
      <c r="G10" s="272"/>
      <c r="H10" s="272"/>
      <c r="I10" s="272"/>
      <c r="J10" s="116"/>
    </row>
    <row r="11" spans="1:14" ht="13.5" thickBot="1" x14ac:dyDescent="0.25">
      <c r="A11" s="264"/>
      <c r="B11" s="265"/>
      <c r="C11" s="266"/>
      <c r="D11" s="267"/>
      <c r="E11" s="268"/>
      <c r="F11" s="269"/>
      <c r="G11" s="272"/>
      <c r="H11" s="272"/>
      <c r="I11" s="272"/>
      <c r="J11" s="117"/>
    </row>
    <row r="12" spans="1:14" x14ac:dyDescent="0.2">
      <c r="A12" s="264"/>
      <c r="B12" s="265"/>
      <c r="C12" s="266"/>
      <c r="D12" s="270" t="s">
        <v>131</v>
      </c>
      <c r="E12" s="270" t="s">
        <v>132</v>
      </c>
      <c r="F12" s="270" t="s">
        <v>11</v>
      </c>
      <c r="G12" s="272"/>
      <c r="H12" s="272"/>
      <c r="I12" s="272"/>
      <c r="J12" s="117"/>
    </row>
    <row r="13" spans="1:14" ht="13.5" thickBot="1" x14ac:dyDescent="0.25">
      <c r="A13" s="264"/>
      <c r="B13" s="265"/>
      <c r="C13" s="266"/>
      <c r="D13" s="271"/>
      <c r="E13" s="271"/>
      <c r="F13" s="271"/>
      <c r="G13" s="271"/>
      <c r="H13" s="271"/>
      <c r="I13" s="271"/>
      <c r="J13" s="117"/>
    </row>
    <row r="14" spans="1:14" x14ac:dyDescent="0.2">
      <c r="A14" s="6"/>
      <c r="B14" s="7"/>
      <c r="C14" s="116"/>
      <c r="D14" s="109"/>
      <c r="E14" s="109"/>
      <c r="F14" s="109"/>
      <c r="G14" s="109"/>
      <c r="H14" s="109"/>
      <c r="I14" s="122"/>
      <c r="J14" s="117"/>
    </row>
    <row r="15" spans="1:14" x14ac:dyDescent="0.2">
      <c r="A15" s="92" t="s">
        <v>136</v>
      </c>
      <c r="B15" s="11"/>
      <c r="C15" s="117"/>
      <c r="D15" s="110">
        <v>5009.96</v>
      </c>
      <c r="E15" s="110">
        <v>15654.02</v>
      </c>
      <c r="F15" s="110">
        <f>+D15+E15</f>
        <v>20663.98</v>
      </c>
      <c r="G15" s="110">
        <v>1170228.1499999999</v>
      </c>
      <c r="H15" s="110">
        <f>+F15+G15</f>
        <v>1190892.1299999999</v>
      </c>
      <c r="I15" s="123">
        <v>988690.94</v>
      </c>
      <c r="J15" s="117"/>
    </row>
    <row r="16" spans="1:14" x14ac:dyDescent="0.2">
      <c r="A16" s="10"/>
      <c r="B16" s="11"/>
      <c r="C16" s="117"/>
      <c r="D16" s="110"/>
      <c r="E16" s="110"/>
      <c r="F16" s="110"/>
      <c r="G16" s="110"/>
      <c r="H16" s="110"/>
      <c r="I16" s="123"/>
      <c r="J16" s="117"/>
    </row>
    <row r="17" spans="1:11" x14ac:dyDescent="0.2">
      <c r="A17" s="92" t="s">
        <v>137</v>
      </c>
      <c r="B17" s="11"/>
      <c r="C17" s="117"/>
      <c r="D17" s="110"/>
      <c r="E17" s="110"/>
      <c r="F17" s="110"/>
      <c r="G17" s="110">
        <f>+'Estado de recursos y gastos'!E43</f>
        <v>1660911.6100000008</v>
      </c>
      <c r="H17" s="110">
        <f>+G17</f>
        <v>1660911.6100000008</v>
      </c>
      <c r="I17" s="123">
        <v>202201.19</v>
      </c>
      <c r="J17" s="117"/>
    </row>
    <row r="18" spans="1:11" x14ac:dyDescent="0.2">
      <c r="A18" s="10"/>
      <c r="B18" s="11"/>
      <c r="C18" s="117"/>
      <c r="D18" s="110"/>
      <c r="E18" s="110"/>
      <c r="F18" s="110"/>
      <c r="G18" s="110"/>
      <c r="H18" s="110"/>
      <c r="I18" s="123"/>
      <c r="J18" s="117"/>
    </row>
    <row r="19" spans="1:11" x14ac:dyDescent="0.2">
      <c r="A19" s="10"/>
      <c r="B19" s="11"/>
      <c r="C19" s="117"/>
      <c r="D19" s="110"/>
      <c r="E19" s="110"/>
      <c r="F19" s="110"/>
      <c r="G19" s="110"/>
      <c r="H19" s="110"/>
      <c r="I19" s="123"/>
      <c r="J19" s="117"/>
    </row>
    <row r="20" spans="1:11" x14ac:dyDescent="0.2">
      <c r="A20" s="10"/>
      <c r="B20" s="11"/>
      <c r="C20" s="117"/>
      <c r="D20" s="110"/>
      <c r="E20" s="110"/>
      <c r="F20" s="110"/>
      <c r="G20" s="110"/>
      <c r="H20" s="110"/>
      <c r="I20" s="123"/>
      <c r="J20" s="117"/>
      <c r="K20" s="111"/>
    </row>
    <row r="21" spans="1:11" x14ac:dyDescent="0.2">
      <c r="A21" s="10"/>
      <c r="B21" s="11"/>
      <c r="C21" s="117"/>
      <c r="D21" s="110"/>
      <c r="E21" s="110"/>
      <c r="F21" s="110"/>
      <c r="G21" s="110"/>
      <c r="H21" s="110"/>
      <c r="I21" s="123"/>
      <c r="J21" s="117"/>
    </row>
    <row r="22" spans="1:11" x14ac:dyDescent="0.2">
      <c r="A22" s="10"/>
      <c r="B22" s="11"/>
      <c r="C22" s="117"/>
      <c r="D22" s="110"/>
      <c r="E22" s="110"/>
      <c r="F22" s="110"/>
      <c r="G22" s="110"/>
      <c r="H22" s="110"/>
      <c r="I22" s="123"/>
      <c r="J22" s="117"/>
    </row>
    <row r="23" spans="1:11" x14ac:dyDescent="0.2">
      <c r="A23" s="10"/>
      <c r="B23" s="11"/>
      <c r="C23" s="117"/>
      <c r="D23" s="110"/>
      <c r="E23" s="110"/>
      <c r="F23" s="110"/>
      <c r="G23" s="110"/>
      <c r="H23" s="110"/>
      <c r="I23" s="123"/>
      <c r="J23" s="117"/>
    </row>
    <row r="24" spans="1:11" x14ac:dyDescent="0.2">
      <c r="A24" s="10"/>
      <c r="B24" s="11"/>
      <c r="C24" s="117"/>
      <c r="D24" s="110"/>
      <c r="E24" s="110"/>
      <c r="F24" s="110"/>
      <c r="G24" s="110"/>
      <c r="H24" s="110"/>
      <c r="I24" s="123"/>
      <c r="J24" s="117"/>
    </row>
    <row r="25" spans="1:11" x14ac:dyDescent="0.2">
      <c r="A25" s="10"/>
      <c r="B25" s="11"/>
      <c r="C25" s="117"/>
      <c r="D25" s="110"/>
      <c r="E25" s="110"/>
      <c r="F25" s="110"/>
      <c r="G25" s="110"/>
      <c r="H25" s="110"/>
      <c r="I25" s="123"/>
      <c r="J25" s="117"/>
    </row>
    <row r="26" spans="1:11" x14ac:dyDescent="0.2">
      <c r="A26" s="10"/>
      <c r="B26" s="11"/>
      <c r="C26" s="117"/>
      <c r="D26" s="110"/>
      <c r="E26" s="110"/>
      <c r="F26" s="110"/>
      <c r="G26" s="110"/>
      <c r="H26" s="110"/>
      <c r="I26" s="123"/>
      <c r="J26" s="117"/>
    </row>
    <row r="27" spans="1:11" x14ac:dyDescent="0.2">
      <c r="A27" s="10"/>
      <c r="B27" s="11"/>
      <c r="C27" s="117"/>
      <c r="D27" s="110"/>
      <c r="E27" s="110"/>
      <c r="F27" s="110"/>
      <c r="G27" s="110"/>
      <c r="H27" s="110"/>
      <c r="I27" s="123"/>
      <c r="J27" s="117"/>
    </row>
    <row r="28" spans="1:11" x14ac:dyDescent="0.2">
      <c r="A28" s="10"/>
      <c r="B28" s="11"/>
      <c r="C28" s="117"/>
      <c r="D28" s="110"/>
      <c r="E28" s="110"/>
      <c r="F28" s="110"/>
      <c r="G28" s="110"/>
      <c r="H28" s="110"/>
      <c r="I28" s="123"/>
      <c r="J28" s="117"/>
    </row>
    <row r="29" spans="1:11" x14ac:dyDescent="0.2">
      <c r="A29" s="10"/>
      <c r="B29" s="11"/>
      <c r="C29" s="117"/>
      <c r="D29" s="110"/>
      <c r="E29" s="110"/>
      <c r="F29" s="110"/>
      <c r="G29" s="110"/>
      <c r="H29" s="110"/>
      <c r="I29" s="123"/>
      <c r="J29" s="117"/>
    </row>
    <row r="30" spans="1:11" x14ac:dyDescent="0.2">
      <c r="A30" s="10"/>
      <c r="B30" s="11"/>
      <c r="C30" s="117"/>
      <c r="D30" s="110"/>
      <c r="E30" s="110"/>
      <c r="F30" s="110"/>
      <c r="G30" s="110"/>
      <c r="H30" s="110"/>
      <c r="I30" s="123"/>
      <c r="J30" s="117"/>
    </row>
    <row r="31" spans="1:11" x14ac:dyDescent="0.2">
      <c r="A31" s="10"/>
      <c r="B31" s="11"/>
      <c r="C31" s="117"/>
      <c r="D31" s="110"/>
      <c r="E31" s="110"/>
      <c r="F31" s="110"/>
      <c r="G31" s="110"/>
      <c r="H31" s="110"/>
      <c r="I31" s="123"/>
      <c r="J31" s="117"/>
    </row>
    <row r="32" spans="1:11" x14ac:dyDescent="0.2">
      <c r="A32" s="10"/>
      <c r="B32" s="11"/>
      <c r="C32" s="117"/>
      <c r="D32" s="110"/>
      <c r="E32" s="110"/>
      <c r="F32" s="110"/>
      <c r="G32" s="110"/>
      <c r="H32" s="110"/>
      <c r="I32" s="123"/>
      <c r="J32" s="117"/>
    </row>
    <row r="33" spans="1:12" x14ac:dyDescent="0.2">
      <c r="A33" s="10"/>
      <c r="B33" s="11"/>
      <c r="C33" s="117"/>
      <c r="D33" s="110"/>
      <c r="E33" s="110"/>
      <c r="F33" s="110"/>
      <c r="G33" s="110"/>
      <c r="H33" s="110"/>
      <c r="I33" s="123"/>
      <c r="J33" s="117"/>
    </row>
    <row r="34" spans="1:12" x14ac:dyDescent="0.2">
      <c r="A34" s="10"/>
      <c r="B34" s="11"/>
      <c r="C34" s="117"/>
      <c r="D34" s="110"/>
      <c r="E34" s="110"/>
      <c r="F34" s="110"/>
      <c r="G34" s="110"/>
      <c r="H34" s="110"/>
      <c r="I34" s="123"/>
      <c r="J34" s="117"/>
    </row>
    <row r="35" spans="1:12" x14ac:dyDescent="0.2">
      <c r="A35" s="10"/>
      <c r="B35" s="11"/>
      <c r="C35" s="117"/>
      <c r="D35" s="110"/>
      <c r="E35" s="110"/>
      <c r="F35" s="110"/>
      <c r="G35" s="110"/>
      <c r="H35" s="110"/>
      <c r="I35" s="123"/>
      <c r="J35" s="117"/>
    </row>
    <row r="36" spans="1:12" ht="13.5" thickBot="1" x14ac:dyDescent="0.25">
      <c r="A36" s="10"/>
      <c r="B36" s="11"/>
      <c r="C36" s="117"/>
      <c r="D36" s="110"/>
      <c r="E36" s="110"/>
      <c r="F36" s="110"/>
      <c r="G36" s="110"/>
      <c r="H36" s="110"/>
      <c r="I36" s="124"/>
      <c r="J36" s="117"/>
    </row>
    <row r="37" spans="1:12" ht="13.5" thickBot="1" x14ac:dyDescent="0.25">
      <c r="A37" s="13"/>
      <c r="B37" s="14"/>
      <c r="C37" s="107"/>
      <c r="D37" s="125">
        <f>SUM(D14:D36)</f>
        <v>5009.96</v>
      </c>
      <c r="E37" s="125">
        <f>SUM(E14:E36)</f>
        <v>15654.02</v>
      </c>
      <c r="F37" s="125">
        <f>SUM(F14:F36)</f>
        <v>20663.98</v>
      </c>
      <c r="G37" s="125">
        <f>SUM(G14:G36)</f>
        <v>2831139.7600000007</v>
      </c>
      <c r="H37" s="125">
        <f>SUM(H14:H36)</f>
        <v>2851803.7400000007</v>
      </c>
      <c r="I37" s="126">
        <f>SUM(I15:I36)</f>
        <v>1190892.1299999999</v>
      </c>
      <c r="J37" s="117"/>
    </row>
    <row r="38" spans="1:12" ht="13.5" thickBot="1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07"/>
      <c r="L38" s="85"/>
    </row>
    <row r="39" spans="1:12" s="118" customFormat="1" x14ac:dyDescent="0.2">
      <c r="A39" s="133" t="s">
        <v>274</v>
      </c>
      <c r="B39"/>
      <c r="C39"/>
      <c r="D39"/>
      <c r="E39"/>
      <c r="F39"/>
      <c r="G39"/>
      <c r="H39"/>
      <c r="I39"/>
    </row>
  </sheetData>
  <mergeCells count="9">
    <mergeCell ref="A5:I5"/>
    <mergeCell ref="A9:C13"/>
    <mergeCell ref="D9:F11"/>
    <mergeCell ref="D12:D13"/>
    <mergeCell ref="E12:E13"/>
    <mergeCell ref="F12:F13"/>
    <mergeCell ref="G9:G13"/>
    <mergeCell ref="H9:H13"/>
    <mergeCell ref="I9:I13"/>
  </mergeCells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horizont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zoomScaleNormal="100" workbookViewId="0">
      <selection activeCell="K6" sqref="K6"/>
    </sheetView>
  </sheetViews>
  <sheetFormatPr baseColWidth="10" defaultRowHeight="12.75" x14ac:dyDescent="0.2"/>
  <cols>
    <col min="5" max="5" width="5.85546875" customWidth="1"/>
    <col min="6" max="6" width="11.5703125" bestFit="1" customWidth="1"/>
    <col min="7" max="7" width="12.7109375" bestFit="1" customWidth="1"/>
    <col min="8" max="8" width="12.5703125" bestFit="1" customWidth="1"/>
  </cols>
  <sheetData>
    <row r="2" spans="1:10" ht="15.75" x14ac:dyDescent="0.25">
      <c r="A2" s="273" t="s">
        <v>266</v>
      </c>
      <c r="B2" s="274"/>
      <c r="C2" s="274"/>
      <c r="D2" s="274"/>
      <c r="E2" s="274"/>
      <c r="F2" s="274"/>
      <c r="G2" s="274"/>
      <c r="H2" s="275"/>
    </row>
    <row r="3" spans="1:10" x14ac:dyDescent="0.2">
      <c r="A3" s="276" t="s">
        <v>254</v>
      </c>
      <c r="B3" s="277"/>
      <c r="C3" s="277"/>
      <c r="D3" s="277"/>
      <c r="E3" s="277"/>
      <c r="F3" s="277"/>
      <c r="G3" s="277"/>
      <c r="H3" s="278"/>
    </row>
    <row r="4" spans="1:10" ht="13.5" thickBot="1" x14ac:dyDescent="0.25">
      <c r="A4" s="279" t="s">
        <v>277</v>
      </c>
      <c r="B4" s="280"/>
      <c r="C4" s="280"/>
      <c r="D4" s="280"/>
      <c r="E4" s="280"/>
      <c r="F4" s="280"/>
      <c r="G4" s="280"/>
      <c r="H4" s="281"/>
    </row>
    <row r="5" spans="1:10" x14ac:dyDescent="0.2">
      <c r="A5" s="128"/>
      <c r="B5" s="127"/>
      <c r="C5" s="127"/>
      <c r="D5" s="127"/>
      <c r="E5" s="127"/>
      <c r="F5" s="127"/>
      <c r="G5" s="121" t="s">
        <v>62</v>
      </c>
      <c r="H5" s="121" t="s">
        <v>63</v>
      </c>
    </row>
    <row r="6" spans="1:10" ht="13.5" thickBot="1" x14ac:dyDescent="0.25">
      <c r="A6" s="128"/>
      <c r="B6" s="127"/>
      <c r="C6" s="127"/>
      <c r="D6" s="127"/>
      <c r="E6" s="127"/>
      <c r="F6" s="127"/>
      <c r="G6" s="218">
        <v>41578</v>
      </c>
      <c r="H6" s="218">
        <v>41213</v>
      </c>
    </row>
    <row r="7" spans="1:10" ht="13.5" thickBot="1" x14ac:dyDescent="0.25">
      <c r="A7" s="129" t="s">
        <v>138</v>
      </c>
      <c r="B7" s="130"/>
      <c r="C7" s="7"/>
      <c r="D7" s="7"/>
      <c r="E7" s="7"/>
      <c r="F7" s="7"/>
      <c r="G7" s="219"/>
      <c r="H7" s="219"/>
    </row>
    <row r="8" spans="1:10" ht="13.5" thickBot="1" x14ac:dyDescent="0.25">
      <c r="A8" s="10" t="s">
        <v>139</v>
      </c>
      <c r="B8" s="11"/>
      <c r="C8" s="11"/>
      <c r="D8" s="11"/>
      <c r="E8" s="11"/>
      <c r="F8" s="11"/>
      <c r="G8" s="125">
        <f>+H11</f>
        <v>96823.27</v>
      </c>
      <c r="H8" s="248">
        <v>203159.07</v>
      </c>
    </row>
    <row r="9" spans="1:10" x14ac:dyDescent="0.2">
      <c r="A9" s="10"/>
      <c r="B9" s="11"/>
      <c r="C9" s="11"/>
      <c r="D9" s="11"/>
      <c r="E9" s="11"/>
      <c r="F9" s="11"/>
      <c r="G9" s="217"/>
      <c r="H9" s="217"/>
    </row>
    <row r="10" spans="1:10" ht="13.5" thickBot="1" x14ac:dyDescent="0.25">
      <c r="A10" s="10" t="s">
        <v>317</v>
      </c>
      <c r="B10" s="11"/>
      <c r="C10" s="11"/>
      <c r="D10" s="11"/>
      <c r="E10" s="11"/>
      <c r="F10" s="11"/>
      <c r="G10" s="250">
        <v>0</v>
      </c>
      <c r="H10" s="217">
        <v>-10183.6</v>
      </c>
    </row>
    <row r="11" spans="1:10" ht="13.5" thickBot="1" x14ac:dyDescent="0.25">
      <c r="A11" s="189" t="s">
        <v>140</v>
      </c>
      <c r="B11" s="54"/>
      <c r="C11" s="54"/>
      <c r="D11" s="54"/>
      <c r="E11" s="54"/>
      <c r="F11" s="54"/>
      <c r="G11" s="249">
        <f>+'Nota explicativa'!E38</f>
        <v>265110.63</v>
      </c>
      <c r="H11" s="247">
        <v>96823.27</v>
      </c>
    </row>
    <row r="12" spans="1:10" ht="13.5" thickBot="1" x14ac:dyDescent="0.25">
      <c r="A12" s="190" t="s">
        <v>308</v>
      </c>
      <c r="B12" s="191"/>
      <c r="C12" s="191"/>
      <c r="D12" s="54"/>
      <c r="E12" s="54"/>
      <c r="F12" s="54"/>
      <c r="G12" s="220">
        <f>+G11-G8</f>
        <v>168287.35999999999</v>
      </c>
      <c r="H12" s="220">
        <f>+H8+H10-H11</f>
        <v>96152.2</v>
      </c>
      <c r="J12" t="s">
        <v>2</v>
      </c>
    </row>
    <row r="13" spans="1:10" x14ac:dyDescent="0.2">
      <c r="A13" s="192" t="s">
        <v>141</v>
      </c>
      <c r="B13" s="193"/>
      <c r="C13" s="193"/>
      <c r="D13" s="54"/>
      <c r="E13" s="54"/>
      <c r="F13" s="54"/>
      <c r="G13" s="221"/>
      <c r="H13" s="221"/>
    </row>
    <row r="14" spans="1:10" x14ac:dyDescent="0.2">
      <c r="A14" s="190" t="s">
        <v>142</v>
      </c>
      <c r="B14" s="191"/>
      <c r="C14" s="54"/>
      <c r="D14" s="54"/>
      <c r="E14" s="54"/>
      <c r="F14" s="54"/>
      <c r="G14" s="221"/>
      <c r="H14" s="221"/>
    </row>
    <row r="15" spans="1:10" x14ac:dyDescent="0.2">
      <c r="A15" s="190" t="s">
        <v>256</v>
      </c>
      <c r="B15" s="191"/>
      <c r="C15" s="54"/>
      <c r="D15" s="54"/>
      <c r="E15" s="54"/>
      <c r="F15" s="54"/>
      <c r="G15" s="221">
        <f>+'recursos ordinarios'!H29</f>
        <v>155504.47999999998</v>
      </c>
      <c r="H15" s="221">
        <v>55218.86</v>
      </c>
    </row>
    <row r="16" spans="1:10" x14ac:dyDescent="0.2">
      <c r="A16" s="189" t="s">
        <v>255</v>
      </c>
      <c r="B16" s="54"/>
      <c r="C16" s="54"/>
      <c r="D16" s="54"/>
      <c r="E16" s="54"/>
      <c r="F16" s="54"/>
      <c r="G16" s="221">
        <f>+'recursos ordinarios'!H11</f>
        <v>1099412.03</v>
      </c>
      <c r="H16" s="221">
        <v>630965.30000000005</v>
      </c>
    </row>
    <row r="17" spans="1:8" x14ac:dyDescent="0.2">
      <c r="A17" s="189" t="s">
        <v>257</v>
      </c>
      <c r="B17" s="54" t="s">
        <v>258</v>
      </c>
      <c r="C17" s="54"/>
      <c r="D17" s="54"/>
      <c r="E17" s="54"/>
      <c r="F17" s="43">
        <f>+'GASTOS ESPECIFICOS'!H25</f>
        <v>218017.52000000002</v>
      </c>
      <c r="G17" s="221"/>
      <c r="H17" s="221"/>
    </row>
    <row r="18" spans="1:8" x14ac:dyDescent="0.2">
      <c r="A18" s="189"/>
      <c r="B18" s="54" t="s">
        <v>271</v>
      </c>
      <c r="C18" s="54"/>
      <c r="D18" s="54"/>
      <c r="E18" s="54"/>
      <c r="F18" s="43">
        <f>-+'Nota explicativa 2'!E7</f>
        <v>-3786.96</v>
      </c>
      <c r="G18" s="221"/>
      <c r="H18" s="221"/>
    </row>
    <row r="19" spans="1:8" x14ac:dyDescent="0.2">
      <c r="A19" s="189"/>
      <c r="B19" s="54"/>
      <c r="C19" s="54"/>
      <c r="D19" s="54"/>
      <c r="E19" s="54"/>
      <c r="F19" s="28">
        <f>SUM(F17:F18)</f>
        <v>214230.56000000003</v>
      </c>
      <c r="G19" s="227">
        <f>+F19*-1</f>
        <v>-214230.56000000003</v>
      </c>
      <c r="H19" s="227">
        <v>-101990.88</v>
      </c>
    </row>
    <row r="20" spans="1:8" x14ac:dyDescent="0.2">
      <c r="A20" s="189" t="s">
        <v>259</v>
      </c>
      <c r="B20" s="54" t="s">
        <v>260</v>
      </c>
      <c r="C20" s="54"/>
      <c r="D20" s="54"/>
      <c r="E20" s="54" t="s">
        <v>2</v>
      </c>
      <c r="F20" s="43">
        <f>+'gAST. gENERALES'!N31</f>
        <v>865973.27</v>
      </c>
      <c r="G20" s="221"/>
      <c r="H20" s="221"/>
    </row>
    <row r="21" spans="1:8" x14ac:dyDescent="0.2">
      <c r="A21" s="189"/>
      <c r="B21" s="54" t="s">
        <v>270</v>
      </c>
      <c r="C21" s="54" t="s">
        <v>306</v>
      </c>
      <c r="D21" s="54"/>
      <c r="E21" s="54"/>
      <c r="F21" s="228">
        <f>-'Nota explicativa'!E76+20000</f>
        <v>-74100.19</v>
      </c>
      <c r="G21" s="221" t="s">
        <v>2</v>
      </c>
      <c r="H21" s="221" t="s">
        <v>2</v>
      </c>
    </row>
    <row r="22" spans="1:8" x14ac:dyDescent="0.2">
      <c r="A22" s="189"/>
      <c r="B22" s="54"/>
      <c r="C22" s="54"/>
      <c r="D22" s="54"/>
      <c r="E22" s="43" t="s">
        <v>2</v>
      </c>
      <c r="F22" s="28">
        <f>SUM(F20:F21)</f>
        <v>791873.08000000007</v>
      </c>
      <c r="G22" s="221">
        <f>-F22</f>
        <v>-791873.08000000007</v>
      </c>
      <c r="H22" s="221">
        <v>-635565.71</v>
      </c>
    </row>
    <row r="23" spans="1:8" x14ac:dyDescent="0.2">
      <c r="A23" s="189"/>
      <c r="B23" s="54"/>
      <c r="C23" s="54" t="s">
        <v>307</v>
      </c>
      <c r="D23" s="54"/>
      <c r="E23" s="43" t="s">
        <v>2</v>
      </c>
      <c r="F23" s="43"/>
      <c r="G23" s="203">
        <f>SUM(G15:G22)</f>
        <v>248812.86999999988</v>
      </c>
      <c r="H23" s="203">
        <f>SUM(H15:H22)</f>
        <v>-51372.429999999935</v>
      </c>
    </row>
    <row r="24" spans="1:8" x14ac:dyDescent="0.2">
      <c r="A24" s="282" t="s">
        <v>262</v>
      </c>
      <c r="B24" s="283"/>
      <c r="C24" s="283"/>
      <c r="D24" s="283"/>
      <c r="E24" s="43" t="s">
        <v>2</v>
      </c>
      <c r="F24" s="43"/>
      <c r="G24" s="221">
        <f>-52183.25-5400</f>
        <v>-57583.25</v>
      </c>
      <c r="H24" s="221">
        <v>-41220.92</v>
      </c>
    </row>
    <row r="25" spans="1:8" x14ac:dyDescent="0.2">
      <c r="A25" s="201" t="s">
        <v>318</v>
      </c>
      <c r="B25" s="202"/>
      <c r="C25" s="202"/>
      <c r="D25" s="202"/>
      <c r="E25" s="43" t="s">
        <v>2</v>
      </c>
      <c r="F25" s="43"/>
      <c r="G25" s="221"/>
      <c r="H25" s="221">
        <v>5900.71</v>
      </c>
    </row>
    <row r="26" spans="1:8" x14ac:dyDescent="0.2">
      <c r="A26" s="201" t="s">
        <v>310</v>
      </c>
      <c r="B26" s="202"/>
      <c r="C26" s="202"/>
      <c r="D26" s="202"/>
      <c r="E26" s="43" t="s">
        <v>2</v>
      </c>
      <c r="F26" s="43"/>
      <c r="G26" s="221">
        <v>-3076.46</v>
      </c>
      <c r="H26" s="221"/>
    </row>
    <row r="27" spans="1:8" x14ac:dyDescent="0.2">
      <c r="A27" s="201"/>
      <c r="B27" s="202"/>
      <c r="C27" s="202"/>
      <c r="D27" s="202"/>
      <c r="E27" s="43"/>
      <c r="F27" s="43"/>
      <c r="G27" s="221"/>
      <c r="H27" s="221"/>
    </row>
    <row r="28" spans="1:8" x14ac:dyDescent="0.2">
      <c r="A28" s="192" t="s">
        <v>143</v>
      </c>
      <c r="B28" s="193"/>
      <c r="C28" s="193"/>
      <c r="D28" s="193"/>
      <c r="E28" s="54" t="s">
        <v>261</v>
      </c>
      <c r="F28" s="54"/>
      <c r="G28" s="221" t="s">
        <v>2</v>
      </c>
      <c r="H28" s="221" t="s">
        <v>2</v>
      </c>
    </row>
    <row r="29" spans="1:8" x14ac:dyDescent="0.2">
      <c r="A29" s="192" t="s">
        <v>144</v>
      </c>
      <c r="B29" s="193"/>
      <c r="C29" s="193"/>
      <c r="D29" s="193"/>
      <c r="E29" s="54"/>
      <c r="F29" s="54"/>
      <c r="G29" s="203">
        <f>SUM(G23:G28)</f>
        <v>188153.15999999989</v>
      </c>
      <c r="H29" s="203">
        <f>SUM(H23:H28)</f>
        <v>-86692.639999999927</v>
      </c>
    </row>
    <row r="30" spans="1:8" x14ac:dyDescent="0.2">
      <c r="A30" s="192" t="s">
        <v>146</v>
      </c>
      <c r="B30" s="193"/>
      <c r="C30" s="54"/>
      <c r="D30" s="54"/>
      <c r="E30" s="54"/>
      <c r="F30" s="54"/>
      <c r="G30" s="221"/>
      <c r="H30" s="221"/>
    </row>
    <row r="31" spans="1:8" x14ac:dyDescent="0.2">
      <c r="A31" s="189" t="s">
        <v>145</v>
      </c>
      <c r="B31" s="54"/>
      <c r="C31" s="54"/>
      <c r="D31" s="54"/>
      <c r="E31" s="54"/>
      <c r="F31" s="54"/>
      <c r="G31" s="221">
        <f>-'Bienes de Uso I'!H39</f>
        <v>-15083</v>
      </c>
      <c r="H31" s="221">
        <v>-4446.25</v>
      </c>
    </row>
    <row r="32" spans="1:8" x14ac:dyDescent="0.2">
      <c r="A32" s="189" t="s">
        <v>263</v>
      </c>
      <c r="B32" s="54"/>
      <c r="C32" s="54"/>
      <c r="D32" s="54"/>
      <c r="E32" s="54"/>
      <c r="F32" s="54"/>
      <c r="G32" s="221">
        <v>-9122.34</v>
      </c>
      <c r="H32" s="221">
        <v>-5013.3100000000004</v>
      </c>
    </row>
    <row r="33" spans="1:10" x14ac:dyDescent="0.2">
      <c r="A33" s="189" t="s">
        <v>309</v>
      </c>
      <c r="B33" s="54"/>
      <c r="C33" s="54"/>
      <c r="D33" s="54"/>
      <c r="E33" s="54"/>
      <c r="F33" s="54"/>
      <c r="G33" s="221">
        <f>-4339.54*-1</f>
        <v>4339.54</v>
      </c>
      <c r="H33" s="221"/>
    </row>
    <row r="34" spans="1:10" x14ac:dyDescent="0.2">
      <c r="A34" s="192"/>
      <c r="B34" s="193"/>
      <c r="C34" s="193"/>
      <c r="D34" s="193"/>
      <c r="E34" s="54"/>
      <c r="F34" s="54"/>
      <c r="G34" s="221" t="s">
        <v>2</v>
      </c>
      <c r="H34" s="221"/>
    </row>
    <row r="35" spans="1:10" ht="13.5" thickBot="1" x14ac:dyDescent="0.25">
      <c r="A35" s="192"/>
      <c r="B35" s="193"/>
      <c r="C35" s="193"/>
      <c r="D35" s="193"/>
      <c r="E35" s="54"/>
      <c r="F35" s="54"/>
      <c r="G35" s="221" t="s">
        <v>2</v>
      </c>
      <c r="H35" s="221"/>
    </row>
    <row r="36" spans="1:10" ht="13.5" thickBot="1" x14ac:dyDescent="0.25">
      <c r="A36" s="190" t="s">
        <v>264</v>
      </c>
      <c r="B36" s="54"/>
      <c r="C36" s="54"/>
      <c r="D36" s="54"/>
      <c r="E36" s="54"/>
      <c r="F36" s="54"/>
      <c r="G36" s="222">
        <f>SUM(G29:G35)</f>
        <v>168287.3599999999</v>
      </c>
      <c r="H36" s="222">
        <f>SUM(H29:H35)</f>
        <v>-96152.199999999924</v>
      </c>
    </row>
    <row r="37" spans="1:10" ht="13.5" thickBot="1" x14ac:dyDescent="0.25">
      <c r="A37" s="196"/>
      <c r="B37" s="197"/>
      <c r="C37" s="197"/>
      <c r="D37" s="197"/>
      <c r="E37" s="197"/>
      <c r="F37" s="198"/>
      <c r="G37" s="194"/>
      <c r="H37" s="195"/>
    </row>
    <row r="38" spans="1:10" x14ac:dyDescent="0.2">
      <c r="A38" s="199"/>
      <c r="B38" s="200"/>
      <c r="C38" s="200"/>
      <c r="D38" s="186"/>
      <c r="E38" s="186"/>
      <c r="F38" s="54"/>
      <c r="G38" s="204">
        <f>+G36-G12</f>
        <v>0</v>
      </c>
      <c r="H38" s="204" t="s">
        <v>2</v>
      </c>
      <c r="J38" s="85" t="s">
        <v>2</v>
      </c>
    </row>
    <row r="39" spans="1:10" x14ac:dyDescent="0.2">
      <c r="A39" s="133" t="s">
        <v>274</v>
      </c>
      <c r="B39" s="186"/>
      <c r="C39" s="186"/>
      <c r="D39" s="186"/>
      <c r="E39" s="186"/>
      <c r="F39" s="186"/>
      <c r="G39" s="204"/>
      <c r="H39" s="204" t="s">
        <v>2</v>
      </c>
    </row>
    <row r="40" spans="1:10" x14ac:dyDescent="0.2">
      <c r="G40" s="85"/>
    </row>
  </sheetData>
  <mergeCells count="4">
    <mergeCell ref="A2:H2"/>
    <mergeCell ref="A3:H3"/>
    <mergeCell ref="A4:H4"/>
    <mergeCell ref="A24:D24"/>
  </mergeCells>
  <phoneticPr fontId="4" type="noConversion"/>
  <printOptions horizontalCentered="1" verticalCentered="1"/>
  <pageMargins left="0.39370078740157483" right="0.39370078740157483" top="0.39370078740157483" bottom="0.39370078740157483" header="0" footer="0"/>
  <pageSetup paperSize="9" scale="110" orientation="portrait" horizontalDpi="4294967295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zoomScaleNormal="100" workbookViewId="0">
      <selection activeCell="A2" sqref="A2:J2"/>
    </sheetView>
  </sheetViews>
  <sheetFormatPr baseColWidth="10" defaultRowHeight="12.75" x14ac:dyDescent="0.2"/>
  <cols>
    <col min="4" max="4" width="16.7109375" customWidth="1"/>
    <col min="5" max="5" width="13.42578125" bestFit="1" customWidth="1"/>
  </cols>
  <sheetData>
    <row r="1" spans="1:10" x14ac:dyDescent="0.2">
      <c r="A1" s="6"/>
      <c r="B1" s="7"/>
      <c r="C1" s="7"/>
      <c r="D1" s="7"/>
      <c r="E1" s="7"/>
      <c r="F1" s="7"/>
      <c r="G1" s="7"/>
      <c r="H1" s="7"/>
      <c r="I1" s="7"/>
      <c r="J1" s="116"/>
    </row>
    <row r="2" spans="1:10" ht="15.75" x14ac:dyDescent="0.25">
      <c r="A2" s="273" t="s">
        <v>266</v>
      </c>
      <c r="B2" s="274"/>
      <c r="C2" s="274"/>
      <c r="D2" s="274"/>
      <c r="E2" s="274"/>
      <c r="F2" s="274"/>
      <c r="G2" s="274"/>
      <c r="H2" s="274"/>
      <c r="I2" s="274"/>
      <c r="J2" s="275"/>
    </row>
    <row r="3" spans="1:10" x14ac:dyDescent="0.2">
      <c r="A3" s="10"/>
      <c r="B3" s="11"/>
      <c r="C3" s="11"/>
      <c r="D3" s="11"/>
      <c r="E3" s="11"/>
      <c r="F3" s="11"/>
      <c r="G3" s="11"/>
      <c r="H3" s="11"/>
      <c r="I3" s="11"/>
      <c r="J3" s="117"/>
    </row>
    <row r="4" spans="1:10" x14ac:dyDescent="0.2">
      <c r="A4" s="92" t="s">
        <v>278</v>
      </c>
      <c r="B4" s="11"/>
      <c r="C4" s="11"/>
      <c r="D4" s="11"/>
      <c r="E4" s="11"/>
      <c r="F4" s="11"/>
      <c r="G4" s="11"/>
      <c r="H4" s="11"/>
      <c r="I4" s="11"/>
      <c r="J4" s="117"/>
    </row>
    <row r="5" spans="1:10" x14ac:dyDescent="0.2">
      <c r="A5" s="10"/>
      <c r="B5" s="11"/>
      <c r="C5" s="11"/>
      <c r="D5" s="11"/>
      <c r="E5" s="11"/>
      <c r="F5" s="11"/>
      <c r="G5" s="11"/>
      <c r="H5" s="11"/>
      <c r="I5" s="11"/>
      <c r="J5" s="117"/>
    </row>
    <row r="6" spans="1:10" x14ac:dyDescent="0.2">
      <c r="A6" s="92" t="s">
        <v>147</v>
      </c>
      <c r="B6" s="11"/>
      <c r="C6" s="11"/>
      <c r="D6" s="11"/>
      <c r="E6" s="11"/>
      <c r="F6" s="11"/>
      <c r="G6" s="11"/>
      <c r="H6" s="11"/>
      <c r="I6" s="11"/>
      <c r="J6" s="117"/>
    </row>
    <row r="7" spans="1:10" x14ac:dyDescent="0.2">
      <c r="A7" s="92" t="s">
        <v>148</v>
      </c>
      <c r="B7" s="11"/>
      <c r="C7" s="11"/>
      <c r="D7" s="11"/>
      <c r="E7" s="11"/>
      <c r="F7" s="11"/>
      <c r="G7" s="11"/>
      <c r="H7" s="11"/>
      <c r="I7" s="11"/>
      <c r="J7" s="117"/>
    </row>
    <row r="8" spans="1:10" x14ac:dyDescent="0.2">
      <c r="A8" s="92" t="s">
        <v>149</v>
      </c>
      <c r="B8" s="11"/>
      <c r="C8" s="11"/>
      <c r="D8" s="11"/>
      <c r="E8" s="11"/>
      <c r="F8" s="11"/>
      <c r="G8" s="11"/>
      <c r="H8" s="11"/>
      <c r="I8" s="11"/>
      <c r="J8" s="117"/>
    </row>
    <row r="9" spans="1:10" x14ac:dyDescent="0.2">
      <c r="A9" s="10"/>
      <c r="B9" s="11"/>
      <c r="C9" s="11"/>
      <c r="D9" s="11"/>
      <c r="E9" s="11"/>
      <c r="F9" s="11"/>
      <c r="G9" s="11"/>
      <c r="H9" s="11"/>
      <c r="I9" s="11"/>
      <c r="J9" s="117"/>
    </row>
    <row r="10" spans="1:10" x14ac:dyDescent="0.2">
      <c r="A10" s="92" t="s">
        <v>150</v>
      </c>
      <c r="B10" s="11"/>
      <c r="C10" s="11"/>
      <c r="D10" s="11"/>
      <c r="E10" s="11"/>
      <c r="F10" s="11"/>
      <c r="G10" s="11"/>
      <c r="H10" s="11"/>
      <c r="I10" s="11"/>
      <c r="J10" s="117"/>
    </row>
    <row r="11" spans="1:10" x14ac:dyDescent="0.2">
      <c r="A11" s="92" t="s">
        <v>151</v>
      </c>
      <c r="B11" s="11"/>
      <c r="C11" s="11"/>
      <c r="D11" s="11"/>
      <c r="E11" s="11"/>
      <c r="F11" s="11"/>
      <c r="G11" s="11"/>
      <c r="H11" s="11"/>
      <c r="I11" s="11"/>
      <c r="J11" s="117"/>
    </row>
    <row r="12" spans="1:10" x14ac:dyDescent="0.2">
      <c r="A12" s="92" t="s">
        <v>152</v>
      </c>
      <c r="B12" s="11"/>
      <c r="C12" s="11"/>
      <c r="D12" s="11"/>
      <c r="E12" s="11"/>
      <c r="F12" s="11"/>
      <c r="G12" s="11"/>
      <c r="H12" s="11"/>
      <c r="I12" s="11"/>
      <c r="J12" s="117"/>
    </row>
    <row r="13" spans="1:10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7"/>
    </row>
    <row r="14" spans="1:10" x14ac:dyDescent="0.2">
      <c r="A14" s="92" t="s">
        <v>153</v>
      </c>
      <c r="B14" s="11"/>
      <c r="C14" s="11"/>
      <c r="D14" s="11"/>
      <c r="E14" s="11"/>
      <c r="F14" s="11"/>
      <c r="G14" s="11"/>
      <c r="H14" s="11"/>
      <c r="I14" s="11"/>
      <c r="J14" s="117"/>
    </row>
    <row r="15" spans="1:10" x14ac:dyDescent="0.2">
      <c r="A15" s="92" t="s">
        <v>279</v>
      </c>
      <c r="B15" s="11"/>
      <c r="C15" s="11"/>
      <c r="D15" s="11"/>
      <c r="E15" s="11"/>
      <c r="F15" s="11"/>
      <c r="G15" s="11"/>
      <c r="H15" s="11"/>
      <c r="I15" s="11"/>
      <c r="J15" s="117"/>
    </row>
    <row r="16" spans="1:10" x14ac:dyDescent="0.2">
      <c r="A16" s="92" t="s">
        <v>154</v>
      </c>
      <c r="B16" s="11"/>
      <c r="C16" s="11"/>
      <c r="D16" s="11"/>
      <c r="E16" s="11"/>
      <c r="F16" s="11"/>
      <c r="G16" s="11"/>
      <c r="H16" s="11"/>
      <c r="I16" s="11"/>
      <c r="J16" s="117"/>
    </row>
    <row r="17" spans="1:10" x14ac:dyDescent="0.2">
      <c r="A17" s="10"/>
      <c r="B17" s="11"/>
      <c r="C17" s="11"/>
      <c r="D17" s="11"/>
      <c r="E17" s="11"/>
      <c r="F17" s="11"/>
      <c r="G17" s="11"/>
      <c r="H17" s="11"/>
      <c r="I17" s="11"/>
      <c r="J17" s="117"/>
    </row>
    <row r="18" spans="1:10" x14ac:dyDescent="0.2">
      <c r="A18" s="92" t="s">
        <v>185</v>
      </c>
      <c r="B18" s="11"/>
      <c r="C18" s="11"/>
      <c r="D18" s="11"/>
      <c r="E18" s="11"/>
      <c r="F18" s="11"/>
      <c r="G18" s="11"/>
      <c r="H18" s="11"/>
      <c r="I18" s="11"/>
      <c r="J18" s="117"/>
    </row>
    <row r="19" spans="1:10" x14ac:dyDescent="0.2">
      <c r="A19" s="92" t="s">
        <v>155</v>
      </c>
      <c r="B19" s="11"/>
      <c r="C19" s="11"/>
      <c r="D19" s="11"/>
      <c r="E19" s="11"/>
      <c r="F19" s="11"/>
      <c r="G19" s="11"/>
      <c r="H19" s="11"/>
      <c r="I19" s="11"/>
      <c r="J19" s="117"/>
    </row>
    <row r="20" spans="1:10" x14ac:dyDescent="0.2">
      <c r="A20" s="92" t="s">
        <v>197</v>
      </c>
      <c r="B20" s="11"/>
      <c r="C20" s="11"/>
      <c r="D20" s="11"/>
      <c r="E20" s="11"/>
      <c r="F20" s="11"/>
      <c r="G20" s="11"/>
      <c r="H20" s="11"/>
      <c r="I20" s="11"/>
      <c r="J20" s="117"/>
    </row>
    <row r="21" spans="1:10" x14ac:dyDescent="0.2">
      <c r="A21" s="92" t="s">
        <v>198</v>
      </c>
      <c r="B21" s="11"/>
      <c r="C21" s="11"/>
      <c r="D21" s="11"/>
      <c r="E21" s="11"/>
      <c r="F21" s="11"/>
      <c r="G21" s="11"/>
      <c r="H21" s="11"/>
      <c r="I21" s="11"/>
      <c r="J21" s="117"/>
    </row>
    <row r="22" spans="1:10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7"/>
    </row>
    <row r="23" spans="1:10" x14ac:dyDescent="0.2">
      <c r="A23" s="92" t="s">
        <v>280</v>
      </c>
      <c r="B23" s="11"/>
      <c r="C23" s="11"/>
      <c r="D23" s="11"/>
      <c r="E23" s="11"/>
      <c r="F23" s="11"/>
      <c r="G23" s="11"/>
      <c r="H23" s="11"/>
      <c r="I23" s="11"/>
      <c r="J23" s="117"/>
    </row>
    <row r="24" spans="1:10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7"/>
    </row>
    <row r="25" spans="1:10" x14ac:dyDescent="0.2">
      <c r="A25" s="92" t="s">
        <v>156</v>
      </c>
      <c r="B25" s="11"/>
      <c r="C25" s="11"/>
      <c r="D25" s="11"/>
      <c r="E25" s="11"/>
      <c r="F25" s="11"/>
      <c r="G25" s="11"/>
      <c r="H25" s="11"/>
      <c r="I25" s="11"/>
      <c r="J25" s="117"/>
    </row>
    <row r="26" spans="1:10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7"/>
    </row>
    <row r="27" spans="1:10" x14ac:dyDescent="0.2">
      <c r="A27" s="10"/>
      <c r="B27" s="120" t="s">
        <v>165</v>
      </c>
      <c r="C27" s="11"/>
      <c r="D27" s="11"/>
      <c r="E27" s="131">
        <v>12688.93</v>
      </c>
      <c r="F27" s="11"/>
      <c r="G27" s="11"/>
      <c r="H27" s="11"/>
      <c r="I27" s="11"/>
      <c r="J27" s="117"/>
    </row>
    <row r="28" spans="1:10" x14ac:dyDescent="0.2">
      <c r="A28" s="10"/>
      <c r="B28" s="120" t="s">
        <v>157</v>
      </c>
      <c r="C28" s="11"/>
      <c r="D28" s="11"/>
      <c r="E28" s="131">
        <v>21.68</v>
      </c>
      <c r="F28" s="11"/>
      <c r="G28" s="11"/>
      <c r="H28" s="11"/>
      <c r="I28" s="11"/>
      <c r="J28" s="117"/>
    </row>
    <row r="29" spans="1:10" x14ac:dyDescent="0.2">
      <c r="A29" s="10"/>
      <c r="B29" s="120" t="s">
        <v>158</v>
      </c>
      <c r="C29" s="11"/>
      <c r="D29" s="11"/>
      <c r="E29" s="131">
        <v>483.98</v>
      </c>
      <c r="F29" s="11"/>
      <c r="G29" s="11"/>
      <c r="H29" s="11"/>
      <c r="I29" s="11"/>
      <c r="J29" s="117"/>
    </row>
    <row r="30" spans="1:10" x14ac:dyDescent="0.2">
      <c r="A30" s="10"/>
      <c r="B30" s="120" t="s">
        <v>159</v>
      </c>
      <c r="C30" s="11"/>
      <c r="D30" s="11"/>
      <c r="E30" s="131">
        <v>499.99</v>
      </c>
      <c r="F30" s="131">
        <f>SUM(E27:E30)</f>
        <v>13694.58</v>
      </c>
      <c r="G30" s="11"/>
      <c r="H30" s="11"/>
      <c r="I30" s="11"/>
      <c r="J30" s="117"/>
    </row>
    <row r="31" spans="1:10" x14ac:dyDescent="0.2">
      <c r="A31" s="10"/>
      <c r="B31" s="120" t="s">
        <v>160</v>
      </c>
      <c r="C31" s="11"/>
      <c r="D31" s="11"/>
      <c r="E31" s="131">
        <v>18003.14</v>
      </c>
      <c r="F31" s="11"/>
      <c r="G31" s="11"/>
      <c r="H31" s="11"/>
      <c r="I31" s="11"/>
      <c r="J31" s="117"/>
    </row>
    <row r="32" spans="1:10" x14ac:dyDescent="0.2">
      <c r="A32" s="10"/>
      <c r="B32" s="120" t="s">
        <v>161</v>
      </c>
      <c r="C32" s="11"/>
      <c r="D32" s="11"/>
      <c r="E32" s="131">
        <v>266.06</v>
      </c>
      <c r="F32" s="11"/>
      <c r="G32" s="11"/>
      <c r="H32" s="11"/>
      <c r="I32" s="11"/>
      <c r="J32" s="117"/>
    </row>
    <row r="33" spans="1:10" x14ac:dyDescent="0.2">
      <c r="A33" s="10"/>
      <c r="B33" s="120" t="s">
        <v>162</v>
      </c>
      <c r="C33" s="11"/>
      <c r="D33" s="11"/>
      <c r="E33" s="131">
        <v>824.9</v>
      </c>
      <c r="F33" s="11"/>
      <c r="G33" s="11"/>
      <c r="H33" s="11"/>
      <c r="I33" s="11"/>
      <c r="J33" s="117"/>
    </row>
    <row r="34" spans="1:10" x14ac:dyDescent="0.2">
      <c r="A34" s="10"/>
      <c r="B34" s="120" t="s">
        <v>167</v>
      </c>
      <c r="C34" s="11"/>
      <c r="D34" s="11"/>
      <c r="E34" s="131">
        <v>3069.68</v>
      </c>
      <c r="F34" s="11"/>
      <c r="G34" s="11"/>
      <c r="H34" s="11"/>
      <c r="I34" s="11"/>
      <c r="J34" s="117"/>
    </row>
    <row r="35" spans="1:10" x14ac:dyDescent="0.2">
      <c r="A35" s="10"/>
      <c r="B35" s="120" t="s">
        <v>163</v>
      </c>
      <c r="C35" s="11"/>
      <c r="D35" s="11"/>
      <c r="E35" s="131">
        <v>4512</v>
      </c>
      <c r="F35" s="11"/>
      <c r="G35" s="11"/>
      <c r="H35" s="11"/>
      <c r="I35" s="11"/>
      <c r="J35" s="117"/>
    </row>
    <row r="36" spans="1:10" x14ac:dyDescent="0.2">
      <c r="A36" s="10"/>
      <c r="B36" s="120" t="s">
        <v>166</v>
      </c>
      <c r="C36" s="11"/>
      <c r="D36" s="11"/>
      <c r="E36" s="131">
        <v>155899.81</v>
      </c>
      <c r="F36" s="11"/>
      <c r="G36" s="11"/>
      <c r="H36" s="11"/>
      <c r="I36" s="11"/>
      <c r="J36" s="117"/>
    </row>
    <row r="37" spans="1:10" x14ac:dyDescent="0.2">
      <c r="A37" s="10"/>
      <c r="B37" s="120" t="s">
        <v>164</v>
      </c>
      <c r="C37" s="11"/>
      <c r="D37" s="11"/>
      <c r="E37" s="131">
        <v>68840.460000000006</v>
      </c>
      <c r="F37" s="11"/>
      <c r="G37" s="11"/>
      <c r="H37" s="11"/>
      <c r="I37" s="11"/>
      <c r="J37" s="117"/>
    </row>
    <row r="38" spans="1:10" ht="13.5" thickBot="1" x14ac:dyDescent="0.25">
      <c r="A38" s="10"/>
      <c r="B38" s="11"/>
      <c r="C38" s="11"/>
      <c r="D38" s="11"/>
      <c r="E38" s="135">
        <f>SUM(E27:E37)</f>
        <v>265110.63</v>
      </c>
      <c r="F38" s="11"/>
      <c r="G38" s="11"/>
      <c r="H38" s="11"/>
      <c r="I38" s="11"/>
      <c r="J38" s="117"/>
    </row>
    <row r="39" spans="1:10" ht="13.5" thickTop="1" x14ac:dyDescent="0.2">
      <c r="A39" s="10"/>
      <c r="B39" s="11"/>
      <c r="C39" s="11"/>
      <c r="D39" s="11"/>
      <c r="E39" s="11"/>
      <c r="F39" s="11"/>
      <c r="G39" s="11"/>
      <c r="H39" s="11"/>
      <c r="I39" s="11"/>
      <c r="J39" s="117"/>
    </row>
    <row r="40" spans="1:10" x14ac:dyDescent="0.2">
      <c r="A40" s="92" t="s">
        <v>182</v>
      </c>
      <c r="B40" s="11"/>
      <c r="C40" s="11"/>
      <c r="D40" s="11"/>
      <c r="E40" s="11"/>
      <c r="F40" s="11"/>
      <c r="G40" s="11"/>
      <c r="H40" s="11"/>
      <c r="I40" s="11"/>
      <c r="J40" s="117"/>
    </row>
    <row r="41" spans="1:10" x14ac:dyDescent="0.2">
      <c r="A41" s="10"/>
      <c r="B41" s="11"/>
      <c r="C41" s="11"/>
      <c r="D41" s="11"/>
      <c r="E41" s="11"/>
      <c r="F41" s="11"/>
      <c r="G41" s="11"/>
      <c r="H41" s="11"/>
      <c r="I41" s="11"/>
      <c r="J41" s="117"/>
    </row>
    <row r="42" spans="1:10" x14ac:dyDescent="0.2">
      <c r="A42" s="10"/>
      <c r="B42" s="120" t="s">
        <v>184</v>
      </c>
      <c r="C42" s="11"/>
      <c r="D42" s="11"/>
      <c r="E42" s="134">
        <v>76042.37</v>
      </c>
      <c r="F42" s="11"/>
      <c r="G42" s="11"/>
      <c r="H42" s="11"/>
      <c r="I42" s="11"/>
      <c r="J42" s="117"/>
    </row>
    <row r="43" spans="1:10" ht="13.5" thickBot="1" x14ac:dyDescent="0.25">
      <c r="A43" s="10"/>
      <c r="B43" s="11"/>
      <c r="C43" s="11"/>
      <c r="D43" s="11"/>
      <c r="E43" s="135">
        <f>+E42</f>
        <v>76042.37</v>
      </c>
      <c r="F43" s="11"/>
      <c r="G43" s="11"/>
      <c r="H43" s="11"/>
      <c r="I43" s="11"/>
      <c r="J43" s="117"/>
    </row>
    <row r="44" spans="1:10" ht="13.5" thickTop="1" x14ac:dyDescent="0.2">
      <c r="A44" s="10"/>
      <c r="B44" s="11"/>
      <c r="C44" s="11"/>
      <c r="D44" s="11"/>
      <c r="E44" s="136"/>
      <c r="F44" s="11"/>
      <c r="G44" s="11"/>
      <c r="H44" s="11"/>
      <c r="I44" s="11"/>
      <c r="J44" s="117"/>
    </row>
    <row r="45" spans="1:10" x14ac:dyDescent="0.2">
      <c r="A45" s="10"/>
      <c r="B45" s="11"/>
      <c r="C45" s="11"/>
      <c r="D45" s="11"/>
      <c r="E45" s="11"/>
      <c r="F45" s="11"/>
      <c r="G45" s="11"/>
      <c r="H45" s="11"/>
      <c r="I45" s="11"/>
      <c r="J45" s="117"/>
    </row>
    <row r="46" spans="1:10" x14ac:dyDescent="0.2">
      <c r="A46" s="92" t="s">
        <v>181</v>
      </c>
      <c r="B46" s="11"/>
      <c r="C46" s="11"/>
      <c r="D46" s="11"/>
      <c r="E46" s="11"/>
      <c r="F46" s="11"/>
      <c r="G46" s="11"/>
      <c r="H46" s="11"/>
      <c r="I46" s="11"/>
      <c r="J46" s="117"/>
    </row>
    <row r="47" spans="1:10" x14ac:dyDescent="0.2">
      <c r="A47" s="10"/>
      <c r="B47" s="11" t="s">
        <v>294</v>
      </c>
      <c r="C47" s="11"/>
      <c r="D47" s="11"/>
      <c r="E47" s="131">
        <v>-4339.54</v>
      </c>
      <c r="F47" s="11"/>
      <c r="G47" s="11"/>
      <c r="H47" s="11"/>
      <c r="I47" s="11"/>
      <c r="J47" s="117"/>
    </row>
    <row r="48" spans="1:10" x14ac:dyDescent="0.2">
      <c r="A48" s="10"/>
      <c r="B48" s="120" t="s">
        <v>237</v>
      </c>
      <c r="C48" s="11"/>
      <c r="D48" s="11"/>
      <c r="E48" s="131">
        <v>1527968.65</v>
      </c>
      <c r="F48" s="11"/>
      <c r="G48" s="11"/>
      <c r="H48" s="11"/>
      <c r="I48" s="11"/>
      <c r="J48" s="117"/>
    </row>
    <row r="49" spans="1:10" x14ac:dyDescent="0.2">
      <c r="A49" s="10"/>
      <c r="B49" s="120" t="s">
        <v>168</v>
      </c>
      <c r="C49" s="11"/>
      <c r="D49" s="11"/>
      <c r="E49" s="131">
        <v>194317.06</v>
      </c>
      <c r="F49" s="11"/>
      <c r="G49" s="11"/>
      <c r="H49" s="11"/>
      <c r="I49" s="11"/>
      <c r="J49" s="117"/>
    </row>
    <row r="50" spans="1:10" x14ac:dyDescent="0.2">
      <c r="A50" s="10"/>
      <c r="B50" s="120" t="s">
        <v>169</v>
      </c>
      <c r="C50" s="11"/>
      <c r="D50" s="11"/>
      <c r="E50" s="131">
        <v>22525</v>
      </c>
      <c r="F50" s="11"/>
      <c r="G50" s="11"/>
      <c r="H50" s="11"/>
      <c r="I50" s="11"/>
      <c r="J50" s="117"/>
    </row>
    <row r="51" spans="1:10" x14ac:dyDescent="0.2">
      <c r="A51" s="10"/>
      <c r="B51" s="120" t="s">
        <v>170</v>
      </c>
      <c r="C51" s="11"/>
      <c r="D51" s="11"/>
      <c r="E51" s="131">
        <v>67538.8</v>
      </c>
      <c r="F51" s="11"/>
      <c r="G51" s="11"/>
      <c r="H51" s="11"/>
      <c r="I51" s="11"/>
      <c r="J51" s="117"/>
    </row>
    <row r="52" spans="1:10" x14ac:dyDescent="0.2">
      <c r="A52" s="10"/>
      <c r="B52" s="120" t="s">
        <v>171</v>
      </c>
      <c r="C52" s="11"/>
      <c r="D52" s="11"/>
      <c r="E52" s="131">
        <v>37012.5</v>
      </c>
      <c r="F52" s="11"/>
      <c r="G52" s="11"/>
      <c r="H52" s="11"/>
      <c r="I52" s="11"/>
      <c r="J52" s="117"/>
    </row>
    <row r="53" spans="1:10" x14ac:dyDescent="0.2">
      <c r="A53" s="10"/>
      <c r="B53" s="120" t="s">
        <v>172</v>
      </c>
      <c r="C53" s="11"/>
      <c r="D53" s="11"/>
      <c r="E53" s="131">
        <v>52537.1</v>
      </c>
      <c r="F53" s="11"/>
      <c r="G53" s="11"/>
      <c r="H53" s="11"/>
      <c r="I53" s="11"/>
      <c r="J53" s="117"/>
    </row>
    <row r="54" spans="1:10" x14ac:dyDescent="0.2">
      <c r="A54" s="10"/>
      <c r="B54" s="120" t="s">
        <v>173</v>
      </c>
      <c r="C54" s="11"/>
      <c r="D54" s="11"/>
      <c r="E54" s="131">
        <v>22661</v>
      </c>
      <c r="F54" s="11"/>
      <c r="G54" s="11"/>
      <c r="H54" s="11"/>
      <c r="I54" s="11"/>
      <c r="J54" s="117"/>
    </row>
    <row r="55" spans="1:10" x14ac:dyDescent="0.2">
      <c r="A55" s="10"/>
      <c r="B55" s="120" t="s">
        <v>174</v>
      </c>
      <c r="C55" s="11"/>
      <c r="D55" s="11"/>
      <c r="E55" s="131">
        <v>94997.4</v>
      </c>
      <c r="F55" s="11"/>
      <c r="G55" s="11"/>
      <c r="H55" s="11"/>
      <c r="I55" s="11"/>
      <c r="J55" s="117"/>
    </row>
    <row r="56" spans="1:10" x14ac:dyDescent="0.2">
      <c r="A56" s="10"/>
      <c r="B56" s="120" t="s">
        <v>175</v>
      </c>
      <c r="C56" s="11"/>
      <c r="D56" s="11"/>
      <c r="E56" s="131">
        <v>466975.33</v>
      </c>
      <c r="F56" s="11"/>
      <c r="G56" s="11"/>
      <c r="H56" s="11"/>
      <c r="I56" s="11"/>
      <c r="J56" s="117"/>
    </row>
    <row r="57" spans="1:10" x14ac:dyDescent="0.2">
      <c r="A57" s="10"/>
      <c r="B57" s="223" t="s">
        <v>281</v>
      </c>
      <c r="C57" s="11"/>
      <c r="D57" s="11"/>
      <c r="E57" s="131">
        <v>25398.5</v>
      </c>
      <c r="F57" s="11"/>
      <c r="G57" s="11"/>
      <c r="H57" s="11"/>
      <c r="I57" s="11"/>
      <c r="J57" s="117"/>
    </row>
    <row r="58" spans="1:10" x14ac:dyDescent="0.2">
      <c r="A58" s="10"/>
      <c r="B58" s="223" t="s">
        <v>282</v>
      </c>
      <c r="C58" s="11"/>
      <c r="D58" s="11"/>
      <c r="E58" s="131">
        <v>45</v>
      </c>
      <c r="F58" s="11"/>
      <c r="G58" s="11"/>
      <c r="H58" s="11"/>
      <c r="I58" s="11"/>
      <c r="J58" s="117"/>
    </row>
    <row r="59" spans="1:10" x14ac:dyDescent="0.2">
      <c r="A59" s="10"/>
      <c r="B59" s="120" t="s">
        <v>176</v>
      </c>
      <c r="C59" s="11"/>
      <c r="D59" s="11"/>
      <c r="E59" s="131">
        <v>371526.56</v>
      </c>
      <c r="F59" s="11"/>
      <c r="G59" s="11"/>
      <c r="H59" s="11"/>
      <c r="I59" s="11"/>
      <c r="J59" s="117"/>
    </row>
    <row r="60" spans="1:10" x14ac:dyDescent="0.2">
      <c r="A60" s="10"/>
      <c r="B60" s="120"/>
      <c r="C60" s="11" t="s">
        <v>2</v>
      </c>
      <c r="D60" s="11"/>
      <c r="E60" s="183">
        <f>SUM(E46:E59)</f>
        <v>2879163.36</v>
      </c>
      <c r="F60" s="11"/>
      <c r="G60" s="11"/>
      <c r="H60" s="11"/>
      <c r="I60" s="11"/>
      <c r="J60" s="117"/>
    </row>
    <row r="61" spans="1:10" x14ac:dyDescent="0.2">
      <c r="A61" s="10"/>
      <c r="B61" s="120" t="s">
        <v>177</v>
      </c>
      <c r="C61" s="11"/>
      <c r="D61" s="11"/>
      <c r="E61" s="134">
        <v>-541521.71</v>
      </c>
      <c r="F61" s="11"/>
      <c r="G61" s="11"/>
      <c r="H61" s="11"/>
      <c r="I61" s="11"/>
      <c r="J61" s="117"/>
    </row>
    <row r="62" spans="1:10" ht="13.5" thickBot="1" x14ac:dyDescent="0.25">
      <c r="A62" s="10"/>
      <c r="B62" s="11"/>
      <c r="C62" s="11"/>
      <c r="D62" s="11"/>
      <c r="E62" s="135">
        <f>+E60+E61</f>
        <v>2337641.65</v>
      </c>
      <c r="F62" s="11"/>
      <c r="G62" s="11"/>
      <c r="H62" s="11"/>
      <c r="I62" s="11"/>
      <c r="J62" s="117"/>
    </row>
    <row r="63" spans="1:10" ht="13.5" thickTop="1" x14ac:dyDescent="0.2">
      <c r="A63" s="10"/>
      <c r="B63" s="11"/>
      <c r="C63" s="11"/>
      <c r="D63" s="11"/>
      <c r="E63" s="11"/>
      <c r="F63" s="11"/>
      <c r="G63" s="11"/>
      <c r="H63" s="11"/>
      <c r="I63" s="11"/>
      <c r="J63" s="117"/>
    </row>
    <row r="64" spans="1:10" x14ac:dyDescent="0.2">
      <c r="A64" s="92" t="s">
        <v>283</v>
      </c>
      <c r="B64" s="11"/>
      <c r="C64" s="11"/>
      <c r="D64" s="11"/>
      <c r="E64" s="11"/>
      <c r="F64" s="11"/>
      <c r="G64" s="11"/>
      <c r="H64" s="11"/>
      <c r="I64" s="11"/>
      <c r="J64" s="117"/>
    </row>
    <row r="65" spans="1:10" x14ac:dyDescent="0.2">
      <c r="A65" s="10"/>
      <c r="B65" s="11"/>
      <c r="C65" s="11"/>
      <c r="D65" s="11"/>
      <c r="E65" s="11"/>
      <c r="F65" s="11"/>
      <c r="G65" s="11"/>
      <c r="H65" s="11"/>
      <c r="I65" s="11"/>
      <c r="J65" s="117"/>
    </row>
    <row r="66" spans="1:10" x14ac:dyDescent="0.2">
      <c r="A66" s="10"/>
      <c r="B66" s="120" t="s">
        <v>284</v>
      </c>
      <c r="C66" s="11"/>
      <c r="D66" s="11"/>
      <c r="E66" s="131">
        <v>3076.46</v>
      </c>
      <c r="F66" s="11"/>
      <c r="G66" s="11"/>
      <c r="H66" s="11"/>
      <c r="I66" s="11"/>
      <c r="J66" s="117"/>
    </row>
    <row r="67" spans="1:10" ht="13.5" thickBot="1" x14ac:dyDescent="0.25">
      <c r="A67" s="10"/>
      <c r="B67" s="11"/>
      <c r="C67" s="11"/>
      <c r="D67" s="11"/>
      <c r="E67" s="135">
        <f>+E66</f>
        <v>3076.46</v>
      </c>
      <c r="F67" s="11"/>
      <c r="G67" s="11"/>
      <c r="H67" s="11"/>
      <c r="I67" s="11"/>
      <c r="J67" s="117"/>
    </row>
    <row r="68" spans="1:10" ht="13.5" thickTop="1" x14ac:dyDescent="0.2">
      <c r="A68" s="10"/>
      <c r="B68" s="11"/>
      <c r="C68" s="11"/>
      <c r="D68" s="11"/>
      <c r="E68" s="11"/>
      <c r="F68" s="11"/>
      <c r="G68" s="11"/>
      <c r="H68" s="11"/>
      <c r="I68" s="11"/>
      <c r="J68" s="117"/>
    </row>
    <row r="69" spans="1:10" x14ac:dyDescent="0.2">
      <c r="A69" s="92" t="s">
        <v>186</v>
      </c>
      <c r="B69" s="11"/>
      <c r="C69" s="11"/>
      <c r="D69" s="11"/>
      <c r="E69" s="11"/>
      <c r="F69" s="11"/>
      <c r="G69" s="11"/>
      <c r="H69" s="11"/>
      <c r="I69" s="11"/>
      <c r="J69" s="117"/>
    </row>
    <row r="70" spans="1:10" x14ac:dyDescent="0.2">
      <c r="A70" s="92" t="s">
        <v>187</v>
      </c>
      <c r="B70" s="11"/>
      <c r="C70" s="11"/>
      <c r="D70" s="11"/>
      <c r="E70" s="11"/>
      <c r="F70" s="11"/>
      <c r="G70" s="11"/>
      <c r="H70" s="11"/>
      <c r="I70" s="11"/>
      <c r="J70" s="117"/>
    </row>
    <row r="71" spans="1:10" x14ac:dyDescent="0.2">
      <c r="A71" s="92"/>
      <c r="B71" s="11" t="s">
        <v>285</v>
      </c>
      <c r="C71" s="11"/>
      <c r="D71" s="11"/>
      <c r="E71" s="131">
        <v>2664.6</v>
      </c>
      <c r="F71" s="11"/>
      <c r="G71" s="11"/>
      <c r="H71" s="11"/>
      <c r="I71" s="11"/>
      <c r="J71" s="117"/>
    </row>
    <row r="72" spans="1:10" x14ac:dyDescent="0.2">
      <c r="A72" s="10"/>
      <c r="B72" s="11" t="s">
        <v>286</v>
      </c>
      <c r="C72" s="11"/>
      <c r="D72" s="11"/>
      <c r="E72" s="131">
        <v>38872.26</v>
      </c>
      <c r="F72" s="11"/>
      <c r="G72" s="11"/>
      <c r="H72" s="11"/>
      <c r="I72" s="11"/>
      <c r="J72" s="117"/>
    </row>
    <row r="73" spans="1:10" x14ac:dyDescent="0.2">
      <c r="A73" s="10"/>
      <c r="B73" s="120" t="s">
        <v>188</v>
      </c>
      <c r="C73" s="11"/>
      <c r="D73" s="11"/>
      <c r="E73" s="131">
        <v>981.22</v>
      </c>
      <c r="F73" s="11"/>
      <c r="G73" s="11"/>
      <c r="H73" s="11"/>
      <c r="I73" s="11"/>
      <c r="J73" s="117"/>
    </row>
    <row r="74" spans="1:10" x14ac:dyDescent="0.2">
      <c r="A74" s="10"/>
      <c r="B74" s="120" t="s">
        <v>189</v>
      </c>
      <c r="C74" s="11"/>
      <c r="D74" s="11"/>
      <c r="E74" s="131">
        <v>31783.86</v>
      </c>
      <c r="F74" s="11"/>
      <c r="G74" s="11"/>
      <c r="H74" s="11"/>
      <c r="I74" s="11"/>
      <c r="J74" s="117"/>
    </row>
    <row r="75" spans="1:10" x14ac:dyDescent="0.2">
      <c r="A75" s="10"/>
      <c r="B75" s="120" t="s">
        <v>190</v>
      </c>
      <c r="C75" s="11"/>
      <c r="D75" s="11"/>
      <c r="E75" s="134">
        <v>19798.25</v>
      </c>
      <c r="F75" s="11"/>
      <c r="G75" s="11"/>
      <c r="H75" s="11"/>
      <c r="I75" s="11"/>
      <c r="J75" s="117"/>
    </row>
    <row r="76" spans="1:10" ht="13.5" thickBot="1" x14ac:dyDescent="0.25">
      <c r="A76" s="10"/>
      <c r="B76" s="11"/>
      <c r="C76" s="11"/>
      <c r="D76" s="11"/>
      <c r="E76" s="135">
        <f>SUM(E71:E75)</f>
        <v>94100.19</v>
      </c>
      <c r="F76" s="11"/>
      <c r="G76" s="11"/>
      <c r="H76" s="11"/>
      <c r="I76" s="11"/>
      <c r="J76" s="117"/>
    </row>
    <row r="77" spans="1:10" ht="13.5" thickTop="1" x14ac:dyDescent="0.2">
      <c r="A77" s="10"/>
      <c r="B77" s="11"/>
      <c r="C77" s="11"/>
      <c r="D77" s="11"/>
      <c r="E77" s="136"/>
      <c r="F77" s="11"/>
      <c r="G77" s="11"/>
      <c r="H77" s="11"/>
      <c r="I77" s="11"/>
      <c r="J77" s="117"/>
    </row>
    <row r="78" spans="1:10" ht="13.5" thickBot="1" x14ac:dyDescent="0.25">
      <c r="A78" s="13"/>
      <c r="B78" s="14"/>
      <c r="C78" s="14"/>
      <c r="D78" s="14"/>
      <c r="E78" s="14"/>
      <c r="F78" s="14"/>
      <c r="G78" s="14"/>
      <c r="H78" s="14"/>
      <c r="I78" s="14"/>
      <c r="J78" s="107"/>
    </row>
    <row r="79" spans="1:10" x14ac:dyDescent="0.2">
      <c r="A79" s="133" t="s">
        <v>274</v>
      </c>
    </row>
  </sheetData>
  <mergeCells count="1">
    <mergeCell ref="A2:J2"/>
  </mergeCells>
  <phoneticPr fontId="4" type="noConversion"/>
  <pageMargins left="0.7" right="0.7" top="0.75" bottom="0.75" header="0.3" footer="0.3"/>
  <pageSetup paperSize="9" scale="72" orientation="portrait" horizont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7"/>
  <sheetViews>
    <sheetView zoomScaleNormal="100" workbookViewId="0">
      <selection activeCell="G38" sqref="G38"/>
    </sheetView>
  </sheetViews>
  <sheetFormatPr baseColWidth="10" defaultRowHeight="12.75" x14ac:dyDescent="0.2"/>
  <cols>
    <col min="5" max="5" width="13.42578125" bestFit="1" customWidth="1"/>
    <col min="8" max="8" width="31.85546875" customWidth="1"/>
  </cols>
  <sheetData>
    <row r="2" spans="1:10" ht="15.75" x14ac:dyDescent="0.25">
      <c r="A2" s="205" t="s">
        <v>266</v>
      </c>
      <c r="B2" s="205"/>
      <c r="C2" s="205"/>
      <c r="D2" s="205"/>
      <c r="E2" s="205"/>
      <c r="F2" s="205"/>
    </row>
    <row r="3" spans="1:10" ht="13.5" thickBot="1" x14ac:dyDescent="0.25"/>
    <row r="4" spans="1:10" x14ac:dyDescent="0.2">
      <c r="A4" s="164" t="s">
        <v>191</v>
      </c>
      <c r="B4" s="7"/>
      <c r="C4" s="7"/>
      <c r="D4" s="7"/>
      <c r="E4" s="7"/>
      <c r="F4" s="7"/>
      <c r="G4" s="7"/>
      <c r="H4" s="7"/>
      <c r="I4" s="7"/>
      <c r="J4" s="116"/>
    </row>
    <row r="5" spans="1:10" x14ac:dyDescent="0.2">
      <c r="A5" s="10"/>
      <c r="B5" s="11"/>
      <c r="C5" s="11"/>
      <c r="D5" s="11"/>
      <c r="E5" s="11"/>
      <c r="F5" s="11"/>
      <c r="G5" s="11"/>
      <c r="H5" s="11"/>
      <c r="I5" s="11"/>
      <c r="J5" s="117"/>
    </row>
    <row r="6" spans="1:10" x14ac:dyDescent="0.2">
      <c r="A6" s="10"/>
      <c r="B6" s="120" t="s">
        <v>287</v>
      </c>
      <c r="C6" s="11"/>
      <c r="D6" s="11"/>
      <c r="E6" s="134">
        <v>3786.96</v>
      </c>
      <c r="F6" s="11"/>
      <c r="G6" s="11"/>
      <c r="H6" s="11"/>
      <c r="I6" s="11"/>
      <c r="J6" s="117"/>
    </row>
    <row r="7" spans="1:10" ht="13.5" thickBot="1" x14ac:dyDescent="0.25">
      <c r="A7" s="10"/>
      <c r="B7" s="11"/>
      <c r="C7" s="11"/>
      <c r="D7" s="11"/>
      <c r="E7" s="135">
        <f>SUM(E6)</f>
        <v>3786.96</v>
      </c>
      <c r="F7" s="11"/>
      <c r="G7" s="11"/>
      <c r="H7" s="11"/>
      <c r="I7" s="11"/>
      <c r="J7" s="117"/>
    </row>
    <row r="8" spans="1:10" ht="13.5" thickTop="1" x14ac:dyDescent="0.2">
      <c r="A8" s="10"/>
      <c r="B8" s="11"/>
      <c r="C8" s="11"/>
      <c r="D8" s="11"/>
      <c r="E8" s="11"/>
      <c r="F8" s="11"/>
      <c r="G8" s="11"/>
      <c r="H8" s="11"/>
      <c r="I8" s="11"/>
      <c r="J8" s="117"/>
    </row>
    <row r="9" spans="1:10" x14ac:dyDescent="0.2">
      <c r="A9" s="92" t="s">
        <v>194</v>
      </c>
      <c r="B9" s="11"/>
      <c r="C9" s="11"/>
      <c r="D9" s="11"/>
      <c r="E9" s="11"/>
      <c r="F9" s="11"/>
      <c r="G9" s="11"/>
      <c r="H9" s="11"/>
      <c r="I9" s="11"/>
      <c r="J9" s="117"/>
    </row>
    <row r="10" spans="1:10" x14ac:dyDescent="0.2">
      <c r="A10" s="284" t="s">
        <v>206</v>
      </c>
      <c r="B10" s="285"/>
      <c r="C10" s="285"/>
      <c r="D10" s="285"/>
      <c r="E10" s="11"/>
      <c r="F10" s="11"/>
      <c r="G10" s="11"/>
      <c r="H10" s="11"/>
      <c r="I10" s="11"/>
      <c r="J10" s="117"/>
    </row>
    <row r="11" spans="1:10" x14ac:dyDescent="0.2">
      <c r="A11" t="s">
        <v>207</v>
      </c>
      <c r="E11" s="134">
        <v>20000</v>
      </c>
      <c r="F11" s="11"/>
      <c r="G11" s="11"/>
      <c r="H11" s="11"/>
      <c r="I11" s="11"/>
      <c r="J11" s="117"/>
    </row>
    <row r="12" spans="1:10" ht="13.5" thickBot="1" x14ac:dyDescent="0.25">
      <c r="A12" s="10"/>
      <c r="B12" s="11"/>
      <c r="C12" s="11"/>
      <c r="D12" s="11"/>
      <c r="E12" s="135">
        <f>+E11</f>
        <v>20000</v>
      </c>
      <c r="F12" s="11"/>
      <c r="G12" s="11"/>
      <c r="H12" s="11"/>
      <c r="I12" s="11"/>
      <c r="J12" s="117"/>
    </row>
    <row r="13" spans="1:10" ht="13.5" thickTop="1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7"/>
    </row>
    <row r="14" spans="1:10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7"/>
    </row>
    <row r="15" spans="1:10" x14ac:dyDescent="0.2">
      <c r="A15" s="92" t="s">
        <v>196</v>
      </c>
      <c r="B15" s="11"/>
      <c r="C15" s="11"/>
      <c r="D15" s="11"/>
      <c r="E15" s="11"/>
      <c r="F15" s="11"/>
      <c r="G15" s="11"/>
      <c r="H15" s="11"/>
      <c r="I15" s="11"/>
      <c r="J15" s="117"/>
    </row>
    <row r="16" spans="1:10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7"/>
    </row>
    <row r="17" spans="1:10" x14ac:dyDescent="0.2">
      <c r="A17" s="92" t="s">
        <v>199</v>
      </c>
      <c r="B17" s="11"/>
      <c r="C17" s="11"/>
      <c r="D17" s="11"/>
      <c r="E17" s="11"/>
      <c r="F17" s="11"/>
      <c r="G17" s="11"/>
      <c r="H17" s="11"/>
      <c r="I17" s="11"/>
      <c r="J17" s="117"/>
    </row>
    <row r="18" spans="1:10" x14ac:dyDescent="0.2">
      <c r="A18" s="92" t="s">
        <v>288</v>
      </c>
      <c r="B18" s="11"/>
      <c r="C18" s="11"/>
      <c r="D18" s="11"/>
      <c r="E18" s="11"/>
      <c r="F18" s="11"/>
      <c r="G18" s="11"/>
      <c r="H18" s="11"/>
      <c r="I18" s="11"/>
      <c r="J18" s="117"/>
    </row>
    <row r="19" spans="1:10" x14ac:dyDescent="0.2">
      <c r="A19" s="10" t="s">
        <v>289</v>
      </c>
      <c r="B19" s="11"/>
      <c r="C19" s="11"/>
      <c r="D19" s="11"/>
      <c r="E19" s="11"/>
      <c r="F19" s="11"/>
      <c r="G19" s="11"/>
      <c r="H19" s="11"/>
      <c r="I19" s="11"/>
      <c r="J19" s="117"/>
    </row>
    <row r="20" spans="1:10" x14ac:dyDescent="0.2">
      <c r="A20" s="10" t="s">
        <v>290</v>
      </c>
      <c r="B20" s="11"/>
      <c r="C20" s="11"/>
      <c r="D20" s="11"/>
      <c r="E20" s="11"/>
      <c r="F20" s="11"/>
      <c r="G20" s="11"/>
      <c r="H20" s="11"/>
      <c r="I20" s="11"/>
      <c r="J20" s="117"/>
    </row>
    <row r="21" spans="1:10" x14ac:dyDescent="0.2">
      <c r="A21" s="10" t="s">
        <v>208</v>
      </c>
      <c r="B21" s="11"/>
      <c r="C21" s="11"/>
      <c r="D21" s="11"/>
      <c r="E21" s="11"/>
      <c r="F21" s="11"/>
      <c r="G21" s="11"/>
      <c r="H21" s="11"/>
      <c r="I21" s="11"/>
      <c r="J21" s="117"/>
    </row>
    <row r="22" spans="1:10" x14ac:dyDescent="0.2">
      <c r="A22" s="10" t="s">
        <v>209</v>
      </c>
      <c r="B22" s="11"/>
      <c r="C22" s="11"/>
      <c r="D22" s="11"/>
      <c r="E22" s="11"/>
      <c r="F22" s="11"/>
      <c r="G22" s="11"/>
      <c r="H22" s="11"/>
      <c r="I22" s="11"/>
      <c r="J22" s="117"/>
    </row>
    <row r="23" spans="1:10" x14ac:dyDescent="0.2">
      <c r="A23" s="10" t="s">
        <v>291</v>
      </c>
      <c r="B23" s="11"/>
      <c r="C23" s="11"/>
      <c r="D23" s="11"/>
      <c r="E23" s="11"/>
      <c r="F23" s="11"/>
      <c r="G23" s="11"/>
      <c r="H23" s="11"/>
      <c r="I23" s="11"/>
      <c r="J23" s="117"/>
    </row>
    <row r="24" spans="1:10" x14ac:dyDescent="0.2">
      <c r="A24" s="10" t="s">
        <v>292</v>
      </c>
      <c r="B24" s="11"/>
      <c r="C24" s="11"/>
      <c r="D24" s="11"/>
      <c r="E24" s="11"/>
      <c r="F24" s="11"/>
      <c r="G24" s="11"/>
      <c r="H24" s="11"/>
      <c r="I24" s="11"/>
      <c r="J24" s="117"/>
    </row>
    <row r="25" spans="1:10" x14ac:dyDescent="0.2">
      <c r="A25" s="10"/>
      <c r="B25" s="11"/>
      <c r="C25" s="11"/>
      <c r="D25" s="11"/>
      <c r="E25" s="11"/>
      <c r="F25" s="11"/>
      <c r="G25" s="11"/>
      <c r="H25" s="11"/>
      <c r="I25" s="11"/>
      <c r="J25" s="117"/>
    </row>
    <row r="26" spans="1:10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7"/>
    </row>
    <row r="27" spans="1:10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7"/>
    </row>
    <row r="28" spans="1:10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7"/>
    </row>
    <row r="29" spans="1:10" x14ac:dyDescent="0.2">
      <c r="A29" s="10"/>
      <c r="B29" s="11"/>
      <c r="C29" s="11"/>
      <c r="D29" s="11"/>
      <c r="E29" s="11"/>
      <c r="F29" s="11"/>
      <c r="G29" s="11"/>
      <c r="H29" s="11"/>
      <c r="I29" s="11"/>
      <c r="J29" s="117"/>
    </row>
    <row r="30" spans="1:10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7"/>
    </row>
    <row r="31" spans="1:10" x14ac:dyDescent="0.2">
      <c r="A31" s="10"/>
      <c r="B31" s="11"/>
      <c r="C31" s="11"/>
      <c r="D31" s="11"/>
      <c r="E31" s="11"/>
      <c r="F31" s="11"/>
      <c r="G31" s="11"/>
      <c r="H31" s="11"/>
      <c r="I31" s="11"/>
      <c r="J31" s="117"/>
    </row>
    <row r="32" spans="1:10" x14ac:dyDescent="0.2">
      <c r="A32" s="10"/>
      <c r="B32" s="11"/>
      <c r="C32" s="11"/>
      <c r="D32" s="11"/>
      <c r="E32" s="11"/>
      <c r="F32" s="11"/>
      <c r="G32" s="11"/>
      <c r="H32" s="11"/>
      <c r="I32" s="11"/>
      <c r="J32" s="117"/>
    </row>
    <row r="33" spans="1:10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17"/>
    </row>
    <row r="34" spans="1:10" x14ac:dyDescent="0.2">
      <c r="A34" s="10"/>
      <c r="B34" s="11"/>
      <c r="C34" s="11"/>
      <c r="D34" s="11"/>
      <c r="E34" s="11"/>
      <c r="F34" s="11"/>
      <c r="G34" s="11"/>
      <c r="H34" s="11"/>
      <c r="I34" s="11"/>
      <c r="J34" s="117"/>
    </row>
    <row r="35" spans="1:10" ht="13.5" thickBot="1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07"/>
    </row>
    <row r="37" spans="1:10" x14ac:dyDescent="0.2">
      <c r="A37" s="133" t="s">
        <v>274</v>
      </c>
    </row>
  </sheetData>
  <mergeCells count="1">
    <mergeCell ref="A10:D10"/>
  </mergeCells>
  <phoneticPr fontId="4" type="noConversion"/>
  <pageMargins left="0.70866141732283472" right="0.11811023622047245" top="0.74803149606299213" bottom="0.74803149606299213" header="0.31496062992125984" footer="0.31496062992125984"/>
  <pageSetup paperSize="9" scale="69" orientation="portrait" horizont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topLeftCell="A5" zoomScaleNormal="100" workbookViewId="0">
      <selection activeCell="A5" sqref="A5"/>
    </sheetView>
  </sheetViews>
  <sheetFormatPr baseColWidth="10" defaultRowHeight="12.75" x14ac:dyDescent="0.2"/>
  <cols>
    <col min="1" max="1" width="44.5703125" customWidth="1"/>
    <col min="2" max="2" width="14" bestFit="1" customWidth="1"/>
    <col min="3" max="3" width="12.7109375" bestFit="1" customWidth="1"/>
    <col min="4" max="4" width="12.5703125" bestFit="1" customWidth="1"/>
    <col min="5" max="5" width="12.7109375" bestFit="1" customWidth="1"/>
    <col min="6" max="6" width="14" bestFit="1" customWidth="1"/>
  </cols>
  <sheetData>
    <row r="2" spans="1:6" x14ac:dyDescent="0.2">
      <c r="A2" t="s">
        <v>312</v>
      </c>
    </row>
    <row r="4" spans="1:6" x14ac:dyDescent="0.2">
      <c r="A4" t="s">
        <v>316</v>
      </c>
    </row>
    <row r="8" spans="1:6" ht="13.5" thickBot="1" x14ac:dyDescent="0.25"/>
    <row r="9" spans="1:6" ht="15" x14ac:dyDescent="0.2">
      <c r="A9" s="153" t="s">
        <v>23</v>
      </c>
      <c r="B9" s="30" t="s">
        <v>242</v>
      </c>
      <c r="C9" s="30" t="s">
        <v>238</v>
      </c>
      <c r="D9" s="30" t="s">
        <v>238</v>
      </c>
      <c r="E9" s="30" t="s">
        <v>238</v>
      </c>
      <c r="F9" s="154" t="s">
        <v>49</v>
      </c>
    </row>
    <row r="10" spans="1:6" ht="15" x14ac:dyDescent="0.2">
      <c r="A10" s="155"/>
      <c r="B10" s="33" t="s">
        <v>4</v>
      </c>
      <c r="C10" s="33" t="s">
        <v>25</v>
      </c>
      <c r="D10" s="40" t="s">
        <v>6</v>
      </c>
      <c r="E10" s="46" t="s">
        <v>7</v>
      </c>
      <c r="F10" s="154"/>
    </row>
    <row r="11" spans="1:6" x14ac:dyDescent="0.2">
      <c r="A11" s="10"/>
      <c r="B11" s="45"/>
      <c r="C11" s="35"/>
      <c r="D11" s="41"/>
      <c r="E11" s="47"/>
      <c r="F11" s="154"/>
    </row>
    <row r="12" spans="1:6" x14ac:dyDescent="0.2">
      <c r="A12" s="156" t="s">
        <v>26</v>
      </c>
      <c r="B12" s="44">
        <f>+SUM('gAST. gENERALES'!D12:H12)</f>
        <v>5620.6</v>
      </c>
      <c r="C12" s="37">
        <f>+SUM('gAST. gENERALES'!I12:K12)</f>
        <v>0</v>
      </c>
      <c r="D12" s="42">
        <f>+'gAST. gENERALES'!L12</f>
        <v>0</v>
      </c>
      <c r="E12" s="48">
        <f>+'gAST. gENERALES'!M12</f>
        <v>0</v>
      </c>
      <c r="F12" s="36">
        <f t="shared" ref="F12:F30" si="0">SUM(B12:E12)</f>
        <v>5620.6</v>
      </c>
    </row>
    <row r="13" spans="1:6" x14ac:dyDescent="0.2">
      <c r="A13" s="156" t="s">
        <v>27</v>
      </c>
      <c r="B13" s="44">
        <f>+SUM('gAST. gENERALES'!D13:H13)</f>
        <v>4750</v>
      </c>
      <c r="C13" s="37">
        <f>+SUM('gAST. gENERALES'!I13:K13)</f>
        <v>3220</v>
      </c>
      <c r="D13" s="42">
        <f>+'gAST. gENERALES'!L13</f>
        <v>1920</v>
      </c>
      <c r="E13" s="48">
        <f>+'gAST. gENERALES'!M13</f>
        <v>752.5</v>
      </c>
      <c r="F13" s="36">
        <f t="shared" si="0"/>
        <v>10642.5</v>
      </c>
    </row>
    <row r="14" spans="1:6" x14ac:dyDescent="0.2">
      <c r="A14" s="156" t="s">
        <v>28</v>
      </c>
      <c r="B14" s="44">
        <f>+SUM('gAST. gENERALES'!D14:H14)</f>
        <v>13545.89</v>
      </c>
      <c r="C14" s="37">
        <f>+SUM('gAST. gENERALES'!I14:K14)</f>
        <v>7973.61</v>
      </c>
      <c r="D14" s="42">
        <f>+'gAST. gENERALES'!L14</f>
        <v>2016.65</v>
      </c>
      <c r="E14" s="48">
        <f>+'gAST. gENERALES'!M14</f>
        <v>2447.12</v>
      </c>
      <c r="F14" s="36">
        <f t="shared" si="0"/>
        <v>25983.27</v>
      </c>
    </row>
    <row r="15" spans="1:6" x14ac:dyDescent="0.2">
      <c r="A15" s="156" t="s">
        <v>29</v>
      </c>
      <c r="B15" s="44">
        <f>+SUM('gAST. gENERALES'!D15:H15)</f>
        <v>7843.64</v>
      </c>
      <c r="C15" s="37">
        <f>+SUM('gAST. gENERALES'!I15:K15)</f>
        <v>2846.06</v>
      </c>
      <c r="D15" s="42">
        <f>+'gAST. gENERALES'!L15</f>
        <v>756.59</v>
      </c>
      <c r="E15" s="48">
        <f>+'gAST. gENERALES'!M15</f>
        <v>3803.48</v>
      </c>
      <c r="F15" s="36">
        <f t="shared" si="0"/>
        <v>15249.77</v>
      </c>
    </row>
    <row r="16" spans="1:6" x14ac:dyDescent="0.2">
      <c r="A16" s="156" t="s">
        <v>30</v>
      </c>
      <c r="B16" s="44">
        <f>+SUM('gAST. gENERALES'!D16:H16)</f>
        <v>36624.630000000005</v>
      </c>
      <c r="C16" s="37">
        <f>+SUM('gAST. gENERALES'!I16:K16)</f>
        <v>17500.3</v>
      </c>
      <c r="D16" s="42">
        <f>+'gAST. gENERALES'!L16</f>
        <v>1724.31</v>
      </c>
      <c r="E16" s="48">
        <f>+'gAST. gENERALES'!M16</f>
        <v>2351.79</v>
      </c>
      <c r="F16" s="36">
        <f t="shared" si="0"/>
        <v>58201.030000000006</v>
      </c>
    </row>
    <row r="17" spans="1:6" x14ac:dyDescent="0.2">
      <c r="A17" s="156" t="s">
        <v>305</v>
      </c>
      <c r="B17" s="44">
        <f>+SUM('gAST. gENERALES'!D17:H17)</f>
        <v>0</v>
      </c>
      <c r="C17" s="37">
        <f>+SUM('gAST. gENERALES'!I17:K17)</f>
        <v>0</v>
      </c>
      <c r="D17" s="42">
        <f>+'gAST. gENERALES'!L17</f>
        <v>2114.86</v>
      </c>
      <c r="E17" s="48">
        <f>+'gAST. gENERALES'!M17</f>
        <v>0</v>
      </c>
      <c r="F17" s="36">
        <f t="shared" si="0"/>
        <v>2114.86</v>
      </c>
    </row>
    <row r="18" spans="1:6" x14ac:dyDescent="0.2">
      <c r="A18" s="157" t="s">
        <v>38</v>
      </c>
      <c r="B18" s="44">
        <f>+SUM('gAST. gENERALES'!D18:H18)</f>
        <v>4898.75</v>
      </c>
      <c r="C18" s="37">
        <f>+SUM('gAST. gENERALES'!I18:K18)</f>
        <v>0</v>
      </c>
      <c r="D18" s="42">
        <f>+'gAST. gENERALES'!L18</f>
        <v>0</v>
      </c>
      <c r="E18" s="48">
        <f>+'gAST. gENERALES'!M18</f>
        <v>0</v>
      </c>
      <c r="F18" s="36">
        <f t="shared" si="0"/>
        <v>4898.75</v>
      </c>
    </row>
    <row r="19" spans="1:6" x14ac:dyDescent="0.2">
      <c r="A19" s="157" t="s">
        <v>39</v>
      </c>
      <c r="B19" s="44">
        <f>+SUM('gAST. gENERALES'!D19:H19)</f>
        <v>18394.849999999995</v>
      </c>
      <c r="C19" s="37">
        <f>+SUM('gAST. gENERALES'!I19:K19)</f>
        <v>3875.37</v>
      </c>
      <c r="D19" s="42">
        <f>+'gAST. gENERALES'!L19</f>
        <v>1689.47</v>
      </c>
      <c r="E19" s="48">
        <f>+'gAST. gENERALES'!M19</f>
        <v>6904.59</v>
      </c>
      <c r="F19" s="36">
        <f t="shared" si="0"/>
        <v>30864.279999999995</v>
      </c>
    </row>
    <row r="20" spans="1:6" x14ac:dyDescent="0.2">
      <c r="A20" s="157" t="s">
        <v>41</v>
      </c>
      <c r="B20" s="44">
        <f>+SUM('gAST. gENERALES'!D20:H20)</f>
        <v>10866.17</v>
      </c>
      <c r="C20" s="37">
        <f>+SUM('gAST. gENERALES'!I20:K20)</f>
        <v>0</v>
      </c>
      <c r="D20" s="42">
        <f>+'gAST. gENERALES'!L20</f>
        <v>0</v>
      </c>
      <c r="E20" s="48">
        <f>+'gAST. gENERALES'!M20</f>
        <v>0</v>
      </c>
      <c r="F20" s="36">
        <f t="shared" si="0"/>
        <v>10866.17</v>
      </c>
    </row>
    <row r="21" spans="1:6" x14ac:dyDescent="0.2">
      <c r="A21" s="157" t="s">
        <v>40</v>
      </c>
      <c r="B21" s="44">
        <f>+SUM('gAST. gENERALES'!D21:H21)</f>
        <v>3250.7</v>
      </c>
      <c r="C21" s="37">
        <f>+SUM('gAST. gENERALES'!I21:K21)</f>
        <v>0</v>
      </c>
      <c r="D21" s="42">
        <f>+'gAST. gENERALES'!L21</f>
        <v>0</v>
      </c>
      <c r="E21" s="48">
        <f>+'gAST. gENERALES'!M21</f>
        <v>0</v>
      </c>
      <c r="F21" s="36">
        <f t="shared" si="0"/>
        <v>3250.7</v>
      </c>
    </row>
    <row r="22" spans="1:6" x14ac:dyDescent="0.2">
      <c r="A22" s="132" t="s">
        <v>99</v>
      </c>
      <c r="B22" s="44">
        <f>+SUM('gAST. gENERALES'!D22:H22)</f>
        <v>14813.78</v>
      </c>
      <c r="C22" s="37">
        <f>+SUM('gAST. gENERALES'!I22:K22)</f>
        <v>0</v>
      </c>
      <c r="D22" s="42">
        <f>+'gAST. gENERALES'!L22</f>
        <v>0</v>
      </c>
      <c r="E22" s="48">
        <f>+'gAST. gENERALES'!M22</f>
        <v>0</v>
      </c>
      <c r="F22" s="36">
        <f t="shared" si="0"/>
        <v>14813.78</v>
      </c>
    </row>
    <row r="23" spans="1:6" x14ac:dyDescent="0.2">
      <c r="A23" s="157" t="s">
        <v>42</v>
      </c>
      <c r="B23" s="44">
        <f>+SUM('gAST. gENERALES'!D23:H23)</f>
        <v>10137</v>
      </c>
      <c r="C23" s="37">
        <f>+SUM('gAST. gENERALES'!I23:K23)</f>
        <v>727</v>
      </c>
      <c r="D23" s="42">
        <f>+'gAST. gENERALES'!L23</f>
        <v>340</v>
      </c>
      <c r="E23" s="48">
        <f>+'gAST. gENERALES'!M23</f>
        <v>1311.5</v>
      </c>
      <c r="F23" s="36">
        <f t="shared" si="0"/>
        <v>12515.5</v>
      </c>
    </row>
    <row r="24" spans="1:6" x14ac:dyDescent="0.2">
      <c r="A24" s="157" t="s">
        <v>43</v>
      </c>
      <c r="B24" s="44">
        <f>+SUM('gAST. gENERALES'!D24:H24)</f>
        <v>329196.02999999997</v>
      </c>
      <c r="C24" s="37">
        <f>+SUM('gAST. gENERALES'!I24:K24)</f>
        <v>0</v>
      </c>
      <c r="D24" s="42">
        <f>+'gAST. gENERALES'!L24</f>
        <v>0</v>
      </c>
      <c r="E24" s="48">
        <f>+'gAST. gENERALES'!M24</f>
        <v>0</v>
      </c>
      <c r="F24" s="36">
        <f t="shared" si="0"/>
        <v>329196.02999999997</v>
      </c>
    </row>
    <row r="25" spans="1:6" x14ac:dyDescent="0.2">
      <c r="A25" s="157" t="s">
        <v>44</v>
      </c>
      <c r="B25" s="44">
        <f>+SUM('gAST. gENERALES'!D25:H25)</f>
        <v>210528.88</v>
      </c>
      <c r="C25" s="37">
        <f>+SUM('gAST. gENERALES'!I25:K25)</f>
        <v>0</v>
      </c>
      <c r="D25" s="42">
        <f>+'gAST. gENERALES'!L25</f>
        <v>0</v>
      </c>
      <c r="E25" s="48">
        <f>+'gAST. gENERALES'!M25</f>
        <v>0</v>
      </c>
      <c r="F25" s="36">
        <f t="shared" si="0"/>
        <v>210528.88</v>
      </c>
    </row>
    <row r="26" spans="1:6" x14ac:dyDescent="0.2">
      <c r="A26" s="157" t="s">
        <v>45</v>
      </c>
      <c r="B26" s="44">
        <f>+SUM('gAST. gENERALES'!D26:H26)</f>
        <v>41403.71</v>
      </c>
      <c r="C26" s="37">
        <f>+SUM('gAST. gENERALES'!I26:K26)</f>
        <v>15360.2</v>
      </c>
      <c r="D26" s="42">
        <f>+'gAST. gENERALES'!L26</f>
        <v>3182</v>
      </c>
      <c r="E26" s="48">
        <f>+'gAST. gENERALES'!M26</f>
        <v>44</v>
      </c>
      <c r="F26" s="36">
        <f t="shared" si="0"/>
        <v>59989.91</v>
      </c>
    </row>
    <row r="27" spans="1:6" x14ac:dyDescent="0.2">
      <c r="A27" s="157" t="s">
        <v>46</v>
      </c>
      <c r="B27" s="44">
        <f>+SUM('gAST. gENERALES'!D27:H27)</f>
        <v>2732.7</v>
      </c>
      <c r="C27" s="37">
        <f>+SUM('gAST. gENERALES'!I27:K27)</f>
        <v>0</v>
      </c>
      <c r="D27" s="42">
        <f>+'gAST. gENERALES'!L27</f>
        <v>0</v>
      </c>
      <c r="E27" s="48">
        <f>+'gAST. gENERALES'!M27</f>
        <v>0</v>
      </c>
      <c r="F27" s="36">
        <f t="shared" si="0"/>
        <v>2732.7</v>
      </c>
    </row>
    <row r="28" spans="1:6" x14ac:dyDescent="0.2">
      <c r="A28" s="157" t="s">
        <v>300</v>
      </c>
      <c r="B28" s="44">
        <f>+SUM('gAST. gENERALES'!D28:H28)</f>
        <v>2720.5</v>
      </c>
      <c r="C28" s="37">
        <f>+SUM('gAST. gENERALES'!I28:K28)</f>
        <v>3388.3900000000003</v>
      </c>
      <c r="D28" s="42">
        <f>+'gAST. gENERALES'!L28</f>
        <v>2535.16</v>
      </c>
      <c r="E28" s="48">
        <f>+'gAST. gENERALES'!M28</f>
        <v>0</v>
      </c>
      <c r="F28" s="36">
        <f t="shared" si="0"/>
        <v>8644.0499999999993</v>
      </c>
    </row>
    <row r="29" spans="1:6" x14ac:dyDescent="0.2">
      <c r="A29" s="157" t="s">
        <v>47</v>
      </c>
      <c r="B29" s="44">
        <f>+SUM('gAST. gENERALES'!D29:H29)</f>
        <v>0</v>
      </c>
      <c r="C29" s="37">
        <f>+SUM('gAST. gENERALES'!I29:K29)</f>
        <v>10240</v>
      </c>
      <c r="D29" s="42">
        <f>+'gAST. gENERALES'!L29</f>
        <v>15650.5</v>
      </c>
      <c r="E29" s="48">
        <f>+'gAST. gENERALES'!M29</f>
        <v>9750</v>
      </c>
      <c r="F29" s="36">
        <f t="shared" si="0"/>
        <v>35640.5</v>
      </c>
    </row>
    <row r="30" spans="1:6" ht="13.5" thickBot="1" x14ac:dyDescent="0.25">
      <c r="A30" s="157" t="s">
        <v>48</v>
      </c>
      <c r="B30" s="44">
        <f>+SUM('gAST. gENERALES'!D30:H30)</f>
        <v>21697.47</v>
      </c>
      <c r="C30" s="37">
        <f>+SUM('gAST. gENERALES'!I30:K30)</f>
        <v>2522.52</v>
      </c>
      <c r="D30" s="42">
        <f>+'gAST. gENERALES'!L30</f>
        <v>0</v>
      </c>
      <c r="E30" s="48">
        <f>+'gAST. gENERALES'!M30</f>
        <v>0</v>
      </c>
      <c r="F30" s="36">
        <f t="shared" si="0"/>
        <v>24219.99</v>
      </c>
    </row>
    <row r="31" spans="1:6" ht="13.5" thickBot="1" x14ac:dyDescent="0.25">
      <c r="B31" s="49">
        <f>SUM(B11:B30)</f>
        <v>739025.29999999981</v>
      </c>
      <c r="C31" s="49">
        <f>SUM(C11:C30)</f>
        <v>67653.450000000012</v>
      </c>
      <c r="D31" s="49">
        <f>SUM(D11:D30)</f>
        <v>31929.54</v>
      </c>
      <c r="E31" s="49">
        <f>SUM(E11:E30)</f>
        <v>27364.98</v>
      </c>
      <c r="F31" s="49">
        <f>SUM(F11:F30)</f>
        <v>865973.27</v>
      </c>
    </row>
    <row r="32" spans="1:6" ht="15.75" thickBot="1" x14ac:dyDescent="0.25">
      <c r="A32" s="153" t="s">
        <v>23</v>
      </c>
    </row>
    <row r="33" spans="1:6" ht="15" x14ac:dyDescent="0.2">
      <c r="A33" s="155"/>
      <c r="B33" s="30" t="s">
        <v>24</v>
      </c>
      <c r="C33" s="30" t="s">
        <v>238</v>
      </c>
      <c r="D33" s="39" t="s">
        <v>238</v>
      </c>
      <c r="E33" s="39" t="s">
        <v>238</v>
      </c>
      <c r="F33" s="19" t="s">
        <v>49</v>
      </c>
    </row>
    <row r="34" spans="1:6" x14ac:dyDescent="0.2">
      <c r="A34" s="156"/>
      <c r="B34" s="33" t="s">
        <v>239</v>
      </c>
      <c r="C34" s="33" t="s">
        <v>25</v>
      </c>
      <c r="D34" s="40" t="s">
        <v>6</v>
      </c>
      <c r="E34" s="46" t="s">
        <v>7</v>
      </c>
      <c r="F34" s="19"/>
    </row>
    <row r="35" spans="1:6" x14ac:dyDescent="0.2">
      <c r="A35" s="157" t="s">
        <v>84</v>
      </c>
      <c r="B35" s="60">
        <f>+'GASTOS ESPECIFICOS'!D15</f>
        <v>4279.8599999999997</v>
      </c>
      <c r="C35" s="60">
        <f>+'GASTOS ESPECIFICOS'!E15</f>
        <v>11543.92</v>
      </c>
      <c r="D35" s="61">
        <f>+'GASTOS ESPECIFICOS'!F15</f>
        <v>0</v>
      </c>
      <c r="E35" s="62">
        <f>+'GASTOS ESPECIFICOS'!G15</f>
        <v>10977.46</v>
      </c>
      <c r="F35" s="185">
        <f>SUM(B35:E35)</f>
        <v>26801.239999999998</v>
      </c>
    </row>
    <row r="36" spans="1:6" x14ac:dyDescent="0.2">
      <c r="A36" s="157" t="s">
        <v>54</v>
      </c>
      <c r="B36" s="60">
        <f>+'GASTOS ESPECIFICOS'!D16</f>
        <v>1464</v>
      </c>
      <c r="C36" s="60">
        <f>+'GASTOS ESPECIFICOS'!E16</f>
        <v>0</v>
      </c>
      <c r="D36" s="61">
        <f>+'GASTOS ESPECIFICOS'!F16</f>
        <v>0</v>
      </c>
      <c r="E36" s="62">
        <f>+'GASTOS ESPECIFICOS'!G16</f>
        <v>0</v>
      </c>
      <c r="F36" s="185">
        <f t="shared" ref="F36:F44" si="1">SUM(B36:E36)</f>
        <v>1464</v>
      </c>
    </row>
    <row r="37" spans="1:6" x14ac:dyDescent="0.2">
      <c r="A37" s="157" t="s">
        <v>55</v>
      </c>
      <c r="B37" s="60">
        <f>+'GASTOS ESPECIFICOS'!D17</f>
        <v>13077.5</v>
      </c>
      <c r="C37" s="60">
        <f>+'GASTOS ESPECIFICOS'!E17</f>
        <v>4460</v>
      </c>
      <c r="D37" s="61">
        <f>+'GASTOS ESPECIFICOS'!F17</f>
        <v>1950</v>
      </c>
      <c r="E37" s="62">
        <f>+'GASTOS ESPECIFICOS'!G17</f>
        <v>4390</v>
      </c>
      <c r="F37" s="185">
        <f t="shared" si="1"/>
        <v>23877.5</v>
      </c>
    </row>
    <row r="38" spans="1:6" x14ac:dyDescent="0.2">
      <c r="A38" s="157" t="s">
        <v>56</v>
      </c>
      <c r="B38" s="60">
        <f>+'GASTOS ESPECIFICOS'!D18</f>
        <v>1350</v>
      </c>
      <c r="C38" s="60">
        <f>+'GASTOS ESPECIFICOS'!E18</f>
        <v>0</v>
      </c>
      <c r="D38" s="61">
        <f>+'GASTOS ESPECIFICOS'!F18</f>
        <v>0</v>
      </c>
      <c r="E38" s="62">
        <f>+'GASTOS ESPECIFICOS'!G18</f>
        <v>0</v>
      </c>
      <c r="F38" s="185">
        <f t="shared" si="1"/>
        <v>1350</v>
      </c>
    </row>
    <row r="39" spans="1:6" x14ac:dyDescent="0.2">
      <c r="A39" s="157" t="s">
        <v>57</v>
      </c>
      <c r="B39" s="60">
        <f>+'GASTOS ESPECIFICOS'!D19</f>
        <v>110847.4</v>
      </c>
      <c r="C39" s="60">
        <f>+'GASTOS ESPECIFICOS'!E19</f>
        <v>0</v>
      </c>
      <c r="D39" s="61">
        <f>+'GASTOS ESPECIFICOS'!F19</f>
        <v>3000</v>
      </c>
      <c r="E39" s="62">
        <f>+'GASTOS ESPECIFICOS'!G19</f>
        <v>2176.9</v>
      </c>
      <c r="F39" s="185">
        <f t="shared" si="1"/>
        <v>116024.29999999999</v>
      </c>
    </row>
    <row r="40" spans="1:6" x14ac:dyDescent="0.2">
      <c r="A40" s="157" t="s">
        <v>58</v>
      </c>
      <c r="B40" s="60">
        <f>+'GASTOS ESPECIFICOS'!D20</f>
        <v>18044.52</v>
      </c>
      <c r="C40" s="60">
        <f>+'GASTOS ESPECIFICOS'!E20</f>
        <v>465</v>
      </c>
      <c r="D40" s="61">
        <f>+'GASTOS ESPECIFICOS'!F20</f>
        <v>2065</v>
      </c>
      <c r="E40" s="62">
        <f>+'GASTOS ESPECIFICOS'!G20</f>
        <v>1774.03</v>
      </c>
      <c r="F40" s="185">
        <f t="shared" si="1"/>
        <v>22348.55</v>
      </c>
    </row>
    <row r="41" spans="1:6" x14ac:dyDescent="0.2">
      <c r="A41" s="157" t="s">
        <v>301</v>
      </c>
      <c r="B41" s="60">
        <f>+'GASTOS ESPECIFICOS'!D21</f>
        <v>8500</v>
      </c>
      <c r="C41" s="60">
        <f>+'GASTOS ESPECIFICOS'!E21</f>
        <v>0</v>
      </c>
      <c r="D41" s="61">
        <f>+'GASTOS ESPECIFICOS'!F21</f>
        <v>3450</v>
      </c>
      <c r="E41" s="62">
        <f>+'GASTOS ESPECIFICOS'!G21</f>
        <v>0</v>
      </c>
      <c r="F41" s="185">
        <f t="shared" si="1"/>
        <v>11950</v>
      </c>
    </row>
    <row r="42" spans="1:6" x14ac:dyDescent="0.2">
      <c r="A42" s="157" t="s">
        <v>60</v>
      </c>
      <c r="B42" s="60">
        <f>+'GASTOS ESPECIFICOS'!D22</f>
        <v>1642.42</v>
      </c>
      <c r="C42" s="60">
        <f>+'GASTOS ESPECIFICOS'!E22</f>
        <v>0</v>
      </c>
      <c r="D42" s="61">
        <f>+'GASTOS ESPECIFICOS'!F22</f>
        <v>0</v>
      </c>
      <c r="E42" s="62">
        <f>+'GASTOS ESPECIFICOS'!G22</f>
        <v>0</v>
      </c>
      <c r="F42" s="185">
        <f t="shared" si="1"/>
        <v>1642.42</v>
      </c>
    </row>
    <row r="43" spans="1:6" x14ac:dyDescent="0.2">
      <c r="A43" s="157" t="s">
        <v>299</v>
      </c>
      <c r="B43" s="60">
        <f>+'GASTOS ESPECIFICOS'!D23</f>
        <v>10838.37</v>
      </c>
      <c r="C43" s="60">
        <f>+'GASTOS ESPECIFICOS'!E23</f>
        <v>0</v>
      </c>
      <c r="D43" s="61">
        <f>+'GASTOS ESPECIFICOS'!F23</f>
        <v>0</v>
      </c>
      <c r="E43" s="62">
        <f>+'GASTOS ESPECIFICOS'!G23</f>
        <v>0</v>
      </c>
      <c r="F43" s="185">
        <f t="shared" si="1"/>
        <v>10838.37</v>
      </c>
    </row>
    <row r="44" spans="1:6" ht="13.5" thickBot="1" x14ac:dyDescent="0.25">
      <c r="A44" s="157" t="s">
        <v>59</v>
      </c>
      <c r="B44" s="60">
        <f>+'GASTOS ESPECIFICOS'!D24</f>
        <v>1721.14</v>
      </c>
      <c r="C44" s="60">
        <f>+'GASTOS ESPECIFICOS'!E24</f>
        <v>0</v>
      </c>
      <c r="D44" s="61">
        <f>+'GASTOS ESPECIFICOS'!F24</f>
        <v>0</v>
      </c>
      <c r="E44" s="62">
        <f>+'GASTOS ESPECIFICOS'!G24</f>
        <v>0</v>
      </c>
      <c r="F44" s="185">
        <f t="shared" si="1"/>
        <v>1721.14</v>
      </c>
    </row>
    <row r="45" spans="1:6" ht="13.5" thickBot="1" x14ac:dyDescent="0.25">
      <c r="A45" s="142"/>
      <c r="B45" s="49">
        <f>+SUM(B35:B44)</f>
        <v>171765.21000000002</v>
      </c>
      <c r="C45" s="49">
        <f>+SUM(C35:C44)</f>
        <v>16468.919999999998</v>
      </c>
      <c r="D45" s="49">
        <f>+SUM(D35:D44)</f>
        <v>10465</v>
      </c>
      <c r="E45" s="49">
        <f>+SUM(E35:E44)</f>
        <v>19318.39</v>
      </c>
      <c r="F45" s="49">
        <f>+SUM(F35:F44)</f>
        <v>218017.52</v>
      </c>
    </row>
    <row r="47" spans="1:6" x14ac:dyDescent="0.2">
      <c r="A47" t="s">
        <v>311</v>
      </c>
      <c r="B47" s="246">
        <v>1.28</v>
      </c>
    </row>
    <row r="48" spans="1:6" ht="13.5" thickBot="1" x14ac:dyDescent="0.25"/>
    <row r="49" spans="1:6" ht="15" x14ac:dyDescent="0.2">
      <c r="A49" s="153" t="s">
        <v>23</v>
      </c>
      <c r="B49" s="30" t="s">
        <v>242</v>
      </c>
      <c r="C49" s="30" t="s">
        <v>238</v>
      </c>
      <c r="D49" s="30" t="s">
        <v>238</v>
      </c>
      <c r="E49" s="30" t="s">
        <v>238</v>
      </c>
      <c r="F49" s="154" t="s">
        <v>49</v>
      </c>
    </row>
    <row r="50" spans="1:6" ht="15" x14ac:dyDescent="0.2">
      <c r="A50" s="155"/>
      <c r="B50" s="33" t="s">
        <v>4</v>
      </c>
      <c r="C50" s="33" t="s">
        <v>25</v>
      </c>
      <c r="D50" s="40" t="s">
        <v>6</v>
      </c>
      <c r="E50" s="46" t="s">
        <v>7</v>
      </c>
      <c r="F50" s="154"/>
    </row>
    <row r="51" spans="1:6" x14ac:dyDescent="0.2">
      <c r="A51" s="10"/>
      <c r="B51" s="45"/>
      <c r="C51" s="35"/>
      <c r="D51" s="41"/>
      <c r="E51" s="47"/>
      <c r="F51" s="154"/>
    </row>
    <row r="52" spans="1:6" x14ac:dyDescent="0.2">
      <c r="A52" s="156" t="s">
        <v>26</v>
      </c>
      <c r="B52" s="44">
        <f t="shared" ref="B52:E70" si="2">+B12*$B$47</f>
        <v>7194.3680000000004</v>
      </c>
      <c r="C52" s="44">
        <f t="shared" si="2"/>
        <v>0</v>
      </c>
      <c r="D52" s="44">
        <f t="shared" si="2"/>
        <v>0</v>
      </c>
      <c r="E52" s="44">
        <f t="shared" si="2"/>
        <v>0</v>
      </c>
      <c r="F52" s="36">
        <f t="shared" ref="F52:F70" si="3">SUM(B52:E52)</f>
        <v>7194.3680000000004</v>
      </c>
    </row>
    <row r="53" spans="1:6" x14ac:dyDescent="0.2">
      <c r="A53" s="156" t="s">
        <v>27</v>
      </c>
      <c r="B53" s="44">
        <f t="shared" si="2"/>
        <v>6080</v>
      </c>
      <c r="C53" s="44">
        <f t="shared" si="2"/>
        <v>4121.6000000000004</v>
      </c>
      <c r="D53" s="44">
        <f t="shared" si="2"/>
        <v>2457.6</v>
      </c>
      <c r="E53" s="44">
        <f t="shared" si="2"/>
        <v>963.2</v>
      </c>
      <c r="F53" s="36">
        <f t="shared" si="3"/>
        <v>13622.400000000001</v>
      </c>
    </row>
    <row r="54" spans="1:6" x14ac:dyDescent="0.2">
      <c r="A54" s="156" t="s">
        <v>28</v>
      </c>
      <c r="B54" s="44">
        <f t="shared" si="2"/>
        <v>17338.7392</v>
      </c>
      <c r="C54" s="44">
        <f t="shared" si="2"/>
        <v>10206.220799999999</v>
      </c>
      <c r="D54" s="44">
        <f t="shared" si="2"/>
        <v>2581.3120000000004</v>
      </c>
      <c r="E54" s="44">
        <f t="shared" si="2"/>
        <v>3132.3136</v>
      </c>
      <c r="F54" s="36">
        <f t="shared" si="3"/>
        <v>33258.585599999999</v>
      </c>
    </row>
    <row r="55" spans="1:6" x14ac:dyDescent="0.2">
      <c r="A55" s="156" t="s">
        <v>29</v>
      </c>
      <c r="B55" s="44">
        <f t="shared" si="2"/>
        <v>10039.859200000001</v>
      </c>
      <c r="C55" s="44">
        <f t="shared" si="2"/>
        <v>3642.9567999999999</v>
      </c>
      <c r="D55" s="44">
        <f t="shared" si="2"/>
        <v>968.43520000000001</v>
      </c>
      <c r="E55" s="44">
        <f t="shared" si="2"/>
        <v>4868.4544000000005</v>
      </c>
      <c r="F55" s="36">
        <f t="shared" si="3"/>
        <v>19519.705600000001</v>
      </c>
    </row>
    <row r="56" spans="1:6" x14ac:dyDescent="0.2">
      <c r="A56" s="156" t="s">
        <v>30</v>
      </c>
      <c r="B56" s="44">
        <f t="shared" si="2"/>
        <v>46879.52640000001</v>
      </c>
      <c r="C56" s="44">
        <f t="shared" si="2"/>
        <v>22400.383999999998</v>
      </c>
      <c r="D56" s="44">
        <f t="shared" si="2"/>
        <v>2207.1167999999998</v>
      </c>
      <c r="E56" s="44">
        <f t="shared" si="2"/>
        <v>3010.2912000000001</v>
      </c>
      <c r="F56" s="36">
        <f t="shared" si="3"/>
        <v>74497.318400000018</v>
      </c>
    </row>
    <row r="57" spans="1:6" x14ac:dyDescent="0.2">
      <c r="A57" s="156" t="s">
        <v>305</v>
      </c>
      <c r="B57" s="44">
        <f t="shared" si="2"/>
        <v>0</v>
      </c>
      <c r="C57" s="44">
        <f t="shared" si="2"/>
        <v>0</v>
      </c>
      <c r="D57" s="44">
        <f t="shared" si="2"/>
        <v>2707.0208000000002</v>
      </c>
      <c r="E57" s="44">
        <f t="shared" si="2"/>
        <v>0</v>
      </c>
      <c r="F57" s="36">
        <f t="shared" si="3"/>
        <v>2707.0208000000002</v>
      </c>
    </row>
    <row r="58" spans="1:6" x14ac:dyDescent="0.2">
      <c r="A58" s="157" t="s">
        <v>38</v>
      </c>
      <c r="B58" s="44">
        <f t="shared" si="2"/>
        <v>6270.4000000000005</v>
      </c>
      <c r="C58" s="44">
        <f t="shared" si="2"/>
        <v>0</v>
      </c>
      <c r="D58" s="44">
        <f t="shared" si="2"/>
        <v>0</v>
      </c>
      <c r="E58" s="44">
        <f t="shared" si="2"/>
        <v>0</v>
      </c>
      <c r="F58" s="36">
        <f t="shared" si="3"/>
        <v>6270.4000000000005</v>
      </c>
    </row>
    <row r="59" spans="1:6" x14ac:dyDescent="0.2">
      <c r="A59" s="157" t="s">
        <v>39</v>
      </c>
      <c r="B59" s="44">
        <f t="shared" si="2"/>
        <v>23545.407999999992</v>
      </c>
      <c r="C59" s="44">
        <f t="shared" si="2"/>
        <v>4960.4736000000003</v>
      </c>
      <c r="D59" s="44">
        <f t="shared" si="2"/>
        <v>2162.5216</v>
      </c>
      <c r="E59" s="44">
        <f t="shared" si="2"/>
        <v>8837.8752000000004</v>
      </c>
      <c r="F59" s="36">
        <f t="shared" si="3"/>
        <v>39506.278399999996</v>
      </c>
    </row>
    <row r="60" spans="1:6" x14ac:dyDescent="0.2">
      <c r="A60" s="157" t="s">
        <v>41</v>
      </c>
      <c r="B60" s="44">
        <f t="shared" si="2"/>
        <v>13908.6976</v>
      </c>
      <c r="C60" s="44">
        <f t="shared" si="2"/>
        <v>0</v>
      </c>
      <c r="D60" s="44">
        <f t="shared" si="2"/>
        <v>0</v>
      </c>
      <c r="E60" s="44">
        <f t="shared" si="2"/>
        <v>0</v>
      </c>
      <c r="F60" s="36">
        <f t="shared" si="3"/>
        <v>13908.6976</v>
      </c>
    </row>
    <row r="61" spans="1:6" x14ac:dyDescent="0.2">
      <c r="A61" s="157" t="s">
        <v>40</v>
      </c>
      <c r="B61" s="44">
        <f t="shared" si="2"/>
        <v>4160.8959999999997</v>
      </c>
      <c r="C61" s="44">
        <f t="shared" si="2"/>
        <v>0</v>
      </c>
      <c r="D61" s="44">
        <f t="shared" si="2"/>
        <v>0</v>
      </c>
      <c r="E61" s="44">
        <f t="shared" si="2"/>
        <v>0</v>
      </c>
      <c r="F61" s="36">
        <f t="shared" si="3"/>
        <v>4160.8959999999997</v>
      </c>
    </row>
    <row r="62" spans="1:6" x14ac:dyDescent="0.2">
      <c r="A62" s="132" t="s">
        <v>99</v>
      </c>
      <c r="B62" s="44">
        <f t="shared" si="2"/>
        <v>18961.6384</v>
      </c>
      <c r="C62" s="44">
        <f t="shared" si="2"/>
        <v>0</v>
      </c>
      <c r="D62" s="44">
        <f t="shared" si="2"/>
        <v>0</v>
      </c>
      <c r="E62" s="44">
        <f t="shared" si="2"/>
        <v>0</v>
      </c>
      <c r="F62" s="36">
        <f t="shared" si="3"/>
        <v>18961.6384</v>
      </c>
    </row>
    <row r="63" spans="1:6" x14ac:dyDescent="0.2">
      <c r="A63" s="157" t="s">
        <v>42</v>
      </c>
      <c r="B63" s="44">
        <f t="shared" si="2"/>
        <v>12975.36</v>
      </c>
      <c r="C63" s="44">
        <f t="shared" si="2"/>
        <v>930.56000000000006</v>
      </c>
      <c r="D63" s="44">
        <f t="shared" si="2"/>
        <v>435.2</v>
      </c>
      <c r="E63" s="44">
        <f t="shared" si="2"/>
        <v>1678.72</v>
      </c>
      <c r="F63" s="36">
        <f t="shared" si="3"/>
        <v>16019.84</v>
      </c>
    </row>
    <row r="64" spans="1:6" x14ac:dyDescent="0.2">
      <c r="A64" s="157" t="s">
        <v>43</v>
      </c>
      <c r="B64" s="44">
        <f t="shared" si="2"/>
        <v>421370.91839999997</v>
      </c>
      <c r="C64" s="44">
        <f t="shared" si="2"/>
        <v>0</v>
      </c>
      <c r="D64" s="44">
        <f t="shared" si="2"/>
        <v>0</v>
      </c>
      <c r="E64" s="44">
        <f t="shared" si="2"/>
        <v>0</v>
      </c>
      <c r="F64" s="36">
        <f t="shared" si="3"/>
        <v>421370.91839999997</v>
      </c>
    </row>
    <row r="65" spans="1:8" x14ac:dyDescent="0.2">
      <c r="A65" s="157" t="s">
        <v>44</v>
      </c>
      <c r="B65" s="44">
        <f t="shared" si="2"/>
        <v>269476.96640000003</v>
      </c>
      <c r="C65" s="44">
        <f t="shared" si="2"/>
        <v>0</v>
      </c>
      <c r="D65" s="44">
        <f t="shared" si="2"/>
        <v>0</v>
      </c>
      <c r="E65" s="44">
        <f t="shared" si="2"/>
        <v>0</v>
      </c>
      <c r="F65" s="36">
        <f t="shared" si="3"/>
        <v>269476.96640000003</v>
      </c>
    </row>
    <row r="66" spans="1:8" x14ac:dyDescent="0.2">
      <c r="A66" s="157" t="s">
        <v>45</v>
      </c>
      <c r="B66" s="44">
        <f t="shared" si="2"/>
        <v>52996.748800000001</v>
      </c>
      <c r="C66" s="44">
        <f t="shared" si="2"/>
        <v>19661.056</v>
      </c>
      <c r="D66" s="44">
        <f t="shared" si="2"/>
        <v>4072.96</v>
      </c>
      <c r="E66" s="44">
        <f t="shared" si="2"/>
        <v>56.32</v>
      </c>
      <c r="F66" s="36">
        <f t="shared" si="3"/>
        <v>76787.084800000011</v>
      </c>
    </row>
    <row r="67" spans="1:8" x14ac:dyDescent="0.2">
      <c r="A67" s="157" t="s">
        <v>46</v>
      </c>
      <c r="B67" s="44">
        <f t="shared" si="2"/>
        <v>3497.8559999999998</v>
      </c>
      <c r="C67" s="44">
        <f t="shared" si="2"/>
        <v>0</v>
      </c>
      <c r="D67" s="44">
        <f t="shared" si="2"/>
        <v>0</v>
      </c>
      <c r="E67" s="44">
        <f t="shared" si="2"/>
        <v>0</v>
      </c>
      <c r="F67" s="36">
        <f t="shared" si="3"/>
        <v>3497.8559999999998</v>
      </c>
    </row>
    <row r="68" spans="1:8" x14ac:dyDescent="0.2">
      <c r="A68" s="157" t="s">
        <v>300</v>
      </c>
      <c r="B68" s="44">
        <f t="shared" si="2"/>
        <v>3482.2400000000002</v>
      </c>
      <c r="C68" s="44">
        <f t="shared" si="2"/>
        <v>4337.1392000000005</v>
      </c>
      <c r="D68" s="44">
        <f t="shared" si="2"/>
        <v>3245.0047999999997</v>
      </c>
      <c r="E68" s="44">
        <f t="shared" si="2"/>
        <v>0</v>
      </c>
      <c r="F68" s="36">
        <f t="shared" si="3"/>
        <v>11064.384000000002</v>
      </c>
    </row>
    <row r="69" spans="1:8" x14ac:dyDescent="0.2">
      <c r="A69" s="157" t="s">
        <v>47</v>
      </c>
      <c r="B69" s="44">
        <f t="shared" si="2"/>
        <v>0</v>
      </c>
      <c r="C69" s="44">
        <f t="shared" si="2"/>
        <v>13107.2</v>
      </c>
      <c r="D69" s="44">
        <f t="shared" si="2"/>
        <v>20032.64</v>
      </c>
      <c r="E69" s="44">
        <f t="shared" si="2"/>
        <v>12480</v>
      </c>
      <c r="F69" s="36">
        <f t="shared" si="3"/>
        <v>45619.839999999997</v>
      </c>
    </row>
    <row r="70" spans="1:8" ht="13.5" thickBot="1" x14ac:dyDescent="0.25">
      <c r="A70" s="157" t="s">
        <v>48</v>
      </c>
      <c r="B70" s="44">
        <f t="shared" si="2"/>
        <v>27772.761600000002</v>
      </c>
      <c r="C70" s="44">
        <f t="shared" si="2"/>
        <v>3228.8256000000001</v>
      </c>
      <c r="D70" s="44">
        <f t="shared" si="2"/>
        <v>0</v>
      </c>
      <c r="E70" s="44">
        <f t="shared" si="2"/>
        <v>0</v>
      </c>
      <c r="F70" s="36">
        <f t="shared" si="3"/>
        <v>31001.587200000002</v>
      </c>
    </row>
    <row r="71" spans="1:8" ht="13.5" thickBot="1" x14ac:dyDescent="0.25">
      <c r="B71" s="49">
        <f>SUM(B51:B70)</f>
        <v>945952.38399999985</v>
      </c>
      <c r="C71" s="49">
        <f>SUM(C51:C70)</f>
        <v>86596.415999999997</v>
      </c>
      <c r="D71" s="49">
        <f>SUM(D51:D70)</f>
        <v>40869.811199999996</v>
      </c>
      <c r="E71" s="49">
        <f>SUM(E51:E70)</f>
        <v>35027.174400000004</v>
      </c>
      <c r="F71" s="49">
        <f>SUM(F51:F70)</f>
        <v>1108445.7856000001</v>
      </c>
      <c r="H71" s="5"/>
    </row>
    <row r="72" spans="1:8" ht="15.75" thickBot="1" x14ac:dyDescent="0.25">
      <c r="A72" s="153" t="s">
        <v>23</v>
      </c>
    </row>
    <row r="73" spans="1:8" ht="15" x14ac:dyDescent="0.2">
      <c r="A73" s="155"/>
      <c r="B73" s="30" t="s">
        <v>24</v>
      </c>
      <c r="C73" s="30" t="s">
        <v>238</v>
      </c>
      <c r="D73" s="39" t="s">
        <v>238</v>
      </c>
      <c r="E73" s="39" t="s">
        <v>238</v>
      </c>
      <c r="F73" s="19" t="s">
        <v>49</v>
      </c>
    </row>
    <row r="74" spans="1:8" x14ac:dyDescent="0.2">
      <c r="A74" s="156"/>
      <c r="B74" s="33" t="s">
        <v>239</v>
      </c>
      <c r="C74" s="33" t="s">
        <v>25</v>
      </c>
      <c r="D74" s="40" t="s">
        <v>6</v>
      </c>
      <c r="E74" s="46" t="s">
        <v>7</v>
      </c>
      <c r="F74" s="19"/>
    </row>
    <row r="75" spans="1:8" x14ac:dyDescent="0.2">
      <c r="A75" s="157" t="s">
        <v>84</v>
      </c>
      <c r="B75" s="44">
        <f t="shared" ref="B75:E84" si="4">+B35*$B$47</f>
        <v>5478.2208000000001</v>
      </c>
      <c r="C75" s="44">
        <f t="shared" si="4"/>
        <v>14776.2176</v>
      </c>
      <c r="D75" s="44">
        <f t="shared" si="4"/>
        <v>0</v>
      </c>
      <c r="E75" s="44">
        <f t="shared" si="4"/>
        <v>14051.148799999999</v>
      </c>
      <c r="F75" s="185">
        <f>SUM(B75:E75)</f>
        <v>34305.587199999994</v>
      </c>
    </row>
    <row r="76" spans="1:8" x14ac:dyDescent="0.2">
      <c r="A76" s="157" t="s">
        <v>54</v>
      </c>
      <c r="B76" s="44">
        <f t="shared" si="4"/>
        <v>1873.92</v>
      </c>
      <c r="C76" s="44">
        <f t="shared" si="4"/>
        <v>0</v>
      </c>
      <c r="D76" s="44">
        <f t="shared" si="4"/>
        <v>0</v>
      </c>
      <c r="E76" s="44">
        <f t="shared" si="4"/>
        <v>0</v>
      </c>
      <c r="F76" s="185">
        <f t="shared" ref="F76:F84" si="5">SUM(B76:E76)</f>
        <v>1873.92</v>
      </c>
    </row>
    <row r="77" spans="1:8" x14ac:dyDescent="0.2">
      <c r="A77" s="157" t="s">
        <v>55</v>
      </c>
      <c r="B77" s="44">
        <f t="shared" si="4"/>
        <v>16739.2</v>
      </c>
      <c r="C77" s="44">
        <f t="shared" si="4"/>
        <v>5708.8</v>
      </c>
      <c r="D77" s="44">
        <f t="shared" si="4"/>
        <v>2496</v>
      </c>
      <c r="E77" s="44">
        <f t="shared" si="4"/>
        <v>5619.2</v>
      </c>
      <c r="F77" s="185">
        <f t="shared" si="5"/>
        <v>30563.200000000001</v>
      </c>
    </row>
    <row r="78" spans="1:8" x14ac:dyDescent="0.2">
      <c r="A78" s="157" t="s">
        <v>56</v>
      </c>
      <c r="B78" s="44">
        <f t="shared" si="4"/>
        <v>1728</v>
      </c>
      <c r="C78" s="44">
        <f t="shared" si="4"/>
        <v>0</v>
      </c>
      <c r="D78" s="44">
        <f t="shared" si="4"/>
        <v>0</v>
      </c>
      <c r="E78" s="44">
        <f t="shared" si="4"/>
        <v>0</v>
      </c>
      <c r="F78" s="185">
        <f t="shared" si="5"/>
        <v>1728</v>
      </c>
    </row>
    <row r="79" spans="1:8" x14ac:dyDescent="0.2">
      <c r="A79" s="157" t="s">
        <v>57</v>
      </c>
      <c r="B79" s="44">
        <f t="shared" si="4"/>
        <v>141884.67199999999</v>
      </c>
      <c r="C79" s="44">
        <f t="shared" si="4"/>
        <v>0</v>
      </c>
      <c r="D79" s="44">
        <f t="shared" si="4"/>
        <v>3840</v>
      </c>
      <c r="E79" s="44">
        <f t="shared" si="4"/>
        <v>2786.4320000000002</v>
      </c>
      <c r="F79" s="185">
        <f t="shared" si="5"/>
        <v>148511.10399999999</v>
      </c>
    </row>
    <row r="80" spans="1:8" x14ac:dyDescent="0.2">
      <c r="A80" s="157" t="s">
        <v>58</v>
      </c>
      <c r="B80" s="44">
        <f t="shared" si="4"/>
        <v>23096.9856</v>
      </c>
      <c r="C80" s="44">
        <f t="shared" si="4"/>
        <v>595.20000000000005</v>
      </c>
      <c r="D80" s="44">
        <f t="shared" si="4"/>
        <v>2643.2000000000003</v>
      </c>
      <c r="E80" s="44">
        <f t="shared" si="4"/>
        <v>2270.7584000000002</v>
      </c>
      <c r="F80" s="185">
        <f t="shared" si="5"/>
        <v>28606.144</v>
      </c>
    </row>
    <row r="81" spans="1:6" x14ac:dyDescent="0.2">
      <c r="A81" s="157" t="s">
        <v>301</v>
      </c>
      <c r="B81" s="44">
        <f t="shared" si="4"/>
        <v>10880</v>
      </c>
      <c r="C81" s="44">
        <f t="shared" si="4"/>
        <v>0</v>
      </c>
      <c r="D81" s="44">
        <f t="shared" si="4"/>
        <v>4416</v>
      </c>
      <c r="E81" s="44">
        <f t="shared" si="4"/>
        <v>0</v>
      </c>
      <c r="F81" s="185">
        <f t="shared" si="5"/>
        <v>15296</v>
      </c>
    </row>
    <row r="82" spans="1:6" x14ac:dyDescent="0.2">
      <c r="A82" s="157" t="s">
        <v>60</v>
      </c>
      <c r="B82" s="44">
        <f t="shared" si="4"/>
        <v>2102.2976000000003</v>
      </c>
      <c r="C82" s="44">
        <f t="shared" si="4"/>
        <v>0</v>
      </c>
      <c r="D82" s="44">
        <f t="shared" si="4"/>
        <v>0</v>
      </c>
      <c r="E82" s="44">
        <f t="shared" si="4"/>
        <v>0</v>
      </c>
      <c r="F82" s="185">
        <f t="shared" si="5"/>
        <v>2102.2976000000003</v>
      </c>
    </row>
    <row r="83" spans="1:6" x14ac:dyDescent="0.2">
      <c r="A83" s="157" t="s">
        <v>299</v>
      </c>
      <c r="B83" s="44">
        <f t="shared" si="4"/>
        <v>13873.113600000001</v>
      </c>
      <c r="C83" s="44">
        <f t="shared" si="4"/>
        <v>0</v>
      </c>
      <c r="D83" s="44">
        <f t="shared" si="4"/>
        <v>0</v>
      </c>
      <c r="E83" s="44">
        <f t="shared" si="4"/>
        <v>0</v>
      </c>
      <c r="F83" s="185">
        <f t="shared" si="5"/>
        <v>13873.113600000001</v>
      </c>
    </row>
    <row r="84" spans="1:6" ht="13.5" thickBot="1" x14ac:dyDescent="0.25">
      <c r="A84" s="157" t="s">
        <v>59</v>
      </c>
      <c r="B84" s="44">
        <f t="shared" si="4"/>
        <v>2203.0592000000001</v>
      </c>
      <c r="C84" s="44">
        <f t="shared" si="4"/>
        <v>0</v>
      </c>
      <c r="D84" s="44">
        <f t="shared" si="4"/>
        <v>0</v>
      </c>
      <c r="E84" s="44">
        <f t="shared" si="4"/>
        <v>0</v>
      </c>
      <c r="F84" s="185">
        <f t="shared" si="5"/>
        <v>2203.0592000000001</v>
      </c>
    </row>
    <row r="85" spans="1:6" ht="13.5" thickBot="1" x14ac:dyDescent="0.25">
      <c r="A85" s="142"/>
      <c r="B85" s="49">
        <f>+SUM(B75:B84)</f>
        <v>219859.46879999997</v>
      </c>
      <c r="C85" s="49">
        <f>+SUM(C75:C84)</f>
        <v>21080.2176</v>
      </c>
      <c r="D85" s="49">
        <f>+SUM(D75:D84)</f>
        <v>13395.2</v>
      </c>
      <c r="E85" s="49">
        <f>+SUM(E75:E84)</f>
        <v>24727.539199999999</v>
      </c>
      <c r="F85" s="49">
        <f>+SUM(F75:F84)</f>
        <v>279062.42560000002</v>
      </c>
    </row>
  </sheetData>
  <phoneticPr fontId="4" type="noConversion"/>
  <pageMargins left="0.74803149606299213" right="0.74803149606299213" top="0.98425196850393704" bottom="0.98425196850393704" header="0" footer="0"/>
  <pageSetup paperSize="9" scale="78" orientation="landscape" r:id="rId1"/>
  <headerFooter alignWithMargins="0"/>
  <rowBreaks count="1" manualBreakCount="1">
    <brk id="4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00" workbookViewId="0">
      <selection activeCell="A8" sqref="A8"/>
    </sheetView>
  </sheetViews>
  <sheetFormatPr baseColWidth="10" defaultRowHeight="12.75" x14ac:dyDescent="0.2"/>
  <cols>
    <col min="6" max="10" width="11.42578125" style="111"/>
  </cols>
  <sheetData>
    <row r="1" spans="1:10" x14ac:dyDescent="0.2">
      <c r="A1" s="6"/>
      <c r="B1" s="7"/>
      <c r="C1" s="7"/>
      <c r="D1" s="7"/>
      <c r="E1" s="7"/>
      <c r="F1" s="87"/>
      <c r="G1" s="87"/>
      <c r="H1" s="87"/>
      <c r="I1" s="87" t="s">
        <v>100</v>
      </c>
      <c r="J1" s="88"/>
    </row>
    <row r="2" spans="1:10" x14ac:dyDescent="0.2">
      <c r="A2" s="10"/>
      <c r="B2" s="11"/>
      <c r="C2" s="11"/>
      <c r="D2" s="11"/>
      <c r="E2" s="11"/>
      <c r="F2" s="89"/>
      <c r="G2" s="89"/>
      <c r="H2" s="89"/>
      <c r="I2" s="89"/>
      <c r="J2" s="90"/>
    </row>
    <row r="3" spans="1:10" ht="15.75" x14ac:dyDescent="0.25">
      <c r="A3" s="273" t="s">
        <v>266</v>
      </c>
      <c r="B3" s="274"/>
      <c r="C3" s="274"/>
      <c r="D3" s="274"/>
      <c r="E3" s="274"/>
      <c r="F3" s="274"/>
      <c r="G3" s="274"/>
      <c r="H3" s="274"/>
      <c r="I3" s="89"/>
      <c r="J3" s="90"/>
    </row>
    <row r="4" spans="1:10" x14ac:dyDescent="0.2">
      <c r="A4" s="10"/>
      <c r="B4" s="11"/>
      <c r="C4" s="11"/>
      <c r="D4" s="11"/>
      <c r="E4" s="11"/>
      <c r="F4" s="89"/>
      <c r="G4" s="89"/>
      <c r="H4" s="89"/>
      <c r="I4" s="89"/>
      <c r="J4" s="90"/>
    </row>
    <row r="5" spans="1:10" x14ac:dyDescent="0.2">
      <c r="A5" s="10"/>
      <c r="B5" s="11"/>
      <c r="C5" s="11"/>
      <c r="D5" s="11"/>
      <c r="E5" s="91" t="s">
        <v>102</v>
      </c>
      <c r="F5" s="89"/>
      <c r="G5" s="89"/>
      <c r="H5" s="89"/>
      <c r="I5" s="89"/>
      <c r="J5" s="90"/>
    </row>
    <row r="6" spans="1:10" x14ac:dyDescent="0.2">
      <c r="A6" s="10"/>
      <c r="B6" s="11"/>
      <c r="C6" s="11"/>
      <c r="D6" s="11"/>
      <c r="E6" s="11"/>
      <c r="F6" s="89"/>
      <c r="G6" s="89"/>
      <c r="H6" s="89"/>
      <c r="I6" s="89"/>
      <c r="J6" s="90"/>
    </row>
    <row r="7" spans="1:10" x14ac:dyDescent="0.2">
      <c r="A7" s="92" t="s">
        <v>272</v>
      </c>
      <c r="B7" s="11"/>
      <c r="C7" s="11"/>
      <c r="D7" s="11"/>
      <c r="E7" s="11"/>
      <c r="F7" s="89"/>
      <c r="G7" s="89"/>
      <c r="H7" s="89"/>
      <c r="I7" s="89"/>
      <c r="J7" s="90"/>
    </row>
    <row r="8" spans="1:10" x14ac:dyDescent="0.2">
      <c r="A8" s="10"/>
      <c r="B8" s="11"/>
      <c r="C8" s="11"/>
      <c r="D8" s="11"/>
      <c r="E8" s="11"/>
      <c r="F8" s="89"/>
      <c r="G8" s="89"/>
      <c r="H8" s="89"/>
      <c r="I8" s="89"/>
      <c r="J8" s="90"/>
    </row>
    <row r="9" spans="1:10" x14ac:dyDescent="0.2">
      <c r="A9" s="92"/>
      <c r="B9" s="11"/>
      <c r="C9" s="11"/>
      <c r="D9" s="11"/>
      <c r="E9" s="91"/>
      <c r="F9" s="89"/>
      <c r="G9" s="89"/>
      <c r="H9" s="89"/>
      <c r="I9" s="89"/>
      <c r="J9" s="90"/>
    </row>
    <row r="10" spans="1:10" ht="12" customHeight="1" thickBot="1" x14ac:dyDescent="0.25">
      <c r="A10" s="13"/>
      <c r="B10" s="14"/>
      <c r="C10" s="14"/>
      <c r="D10" s="14"/>
      <c r="E10" s="14"/>
      <c r="F10" s="93"/>
      <c r="G10" s="93"/>
      <c r="H10" s="93"/>
      <c r="I10" s="93"/>
      <c r="J10" s="94"/>
    </row>
    <row r="11" spans="1:10" ht="13.5" x14ac:dyDescent="0.25">
      <c r="A11" s="95"/>
      <c r="B11" s="96"/>
      <c r="C11" s="96"/>
      <c r="D11" s="96"/>
      <c r="E11" s="11"/>
      <c r="F11" s="286" t="s">
        <v>116</v>
      </c>
      <c r="G11" s="286" t="s">
        <v>115</v>
      </c>
      <c r="H11" s="286" t="s">
        <v>112</v>
      </c>
      <c r="I11" s="286" t="s">
        <v>113</v>
      </c>
      <c r="J11" s="286" t="s">
        <v>117</v>
      </c>
    </row>
    <row r="12" spans="1:10" ht="13.5" customHeight="1" x14ac:dyDescent="0.25">
      <c r="A12" s="102" t="s">
        <v>104</v>
      </c>
      <c r="B12" s="103"/>
      <c r="C12" s="103"/>
      <c r="D12" s="103"/>
      <c r="E12" s="11"/>
      <c r="F12" s="287" t="s">
        <v>108</v>
      </c>
      <c r="G12" s="287"/>
      <c r="H12" s="287"/>
      <c r="I12" s="287" t="s">
        <v>113</v>
      </c>
      <c r="J12" s="287" t="s">
        <v>108</v>
      </c>
    </row>
    <row r="13" spans="1:10" ht="22.5" customHeight="1" thickBot="1" x14ac:dyDescent="0.3">
      <c r="A13" s="114"/>
      <c r="B13" s="115"/>
      <c r="C13" s="115"/>
      <c r="D13" s="115"/>
      <c r="E13" s="14"/>
      <c r="F13" s="288" t="s">
        <v>114</v>
      </c>
      <c r="G13" s="288"/>
      <c r="H13" s="288"/>
      <c r="I13" s="288"/>
      <c r="J13" s="288" t="s">
        <v>114</v>
      </c>
    </row>
    <row r="14" spans="1:10" ht="13.5" customHeight="1" x14ac:dyDescent="0.2">
      <c r="A14" s="6"/>
      <c r="B14" s="7"/>
      <c r="C14" s="7"/>
      <c r="D14" s="7"/>
      <c r="E14" s="116"/>
      <c r="F14" s="109"/>
      <c r="G14" s="109"/>
      <c r="H14" s="109"/>
      <c r="I14" s="109"/>
      <c r="J14" s="109"/>
    </row>
    <row r="15" spans="1:10" x14ac:dyDescent="0.2">
      <c r="A15" s="10"/>
      <c r="B15" s="11"/>
      <c r="C15" s="11"/>
      <c r="D15" s="11"/>
      <c r="E15" s="117"/>
      <c r="F15" s="109"/>
      <c r="G15" s="109"/>
      <c r="H15" s="109"/>
      <c r="I15" s="109"/>
      <c r="J15" s="109"/>
    </row>
    <row r="16" spans="1:10" x14ac:dyDescent="0.2">
      <c r="A16" s="92" t="s">
        <v>118</v>
      </c>
      <c r="B16" s="11"/>
      <c r="C16" s="11"/>
      <c r="D16" s="11"/>
      <c r="E16" s="117"/>
      <c r="F16" s="110">
        <v>112918.77</v>
      </c>
      <c r="G16" s="110"/>
      <c r="H16" s="110"/>
      <c r="I16" s="110"/>
      <c r="J16" s="110">
        <f>SUM(F16:I16)</f>
        <v>112918.77</v>
      </c>
    </row>
    <row r="17" spans="1:10" x14ac:dyDescent="0.2">
      <c r="A17" s="10"/>
      <c r="B17" s="11"/>
      <c r="C17" s="11"/>
      <c r="D17" s="11"/>
      <c r="E17" s="117"/>
      <c r="F17" s="110"/>
      <c r="G17" s="110"/>
      <c r="H17" s="110"/>
      <c r="I17" s="110"/>
      <c r="J17" s="110"/>
    </row>
    <row r="18" spans="1:10" x14ac:dyDescent="0.2">
      <c r="A18" s="92" t="s">
        <v>119</v>
      </c>
      <c r="B18" s="11"/>
      <c r="C18" s="11"/>
      <c r="D18" s="11"/>
      <c r="E18" s="117"/>
      <c r="F18" s="110">
        <v>200000</v>
      </c>
      <c r="G18" s="110"/>
      <c r="H18" s="110"/>
      <c r="I18" s="110"/>
      <c r="J18" s="110">
        <f>SUM(F18:I18)</f>
        <v>200000</v>
      </c>
    </row>
    <row r="19" spans="1:10" x14ac:dyDescent="0.2">
      <c r="A19" s="10"/>
      <c r="B19" s="11"/>
      <c r="C19" s="11"/>
      <c r="D19" s="11"/>
      <c r="E19" s="117"/>
      <c r="F19" s="110"/>
      <c r="G19" s="110"/>
      <c r="H19" s="110"/>
      <c r="I19" s="110"/>
      <c r="J19" s="110"/>
    </row>
    <row r="20" spans="1:10" x14ac:dyDescent="0.2">
      <c r="A20" s="92" t="s">
        <v>120</v>
      </c>
      <c r="B20" s="11"/>
      <c r="C20" s="11"/>
      <c r="D20" s="11"/>
      <c r="E20" s="117"/>
      <c r="F20" s="110">
        <v>18167.11</v>
      </c>
      <c r="G20" s="110"/>
      <c r="H20" s="110"/>
      <c r="I20" s="110"/>
      <c r="J20" s="110">
        <f>SUM(F20:I20)</f>
        <v>18167.11</v>
      </c>
    </row>
    <row r="21" spans="1:10" x14ac:dyDescent="0.2">
      <c r="A21" s="10"/>
      <c r="B21" s="11"/>
      <c r="C21" s="11"/>
      <c r="D21" s="11"/>
      <c r="E21" s="117"/>
      <c r="F21" s="110"/>
      <c r="G21" s="110"/>
      <c r="H21" s="110"/>
      <c r="I21" s="110"/>
      <c r="J21" s="110"/>
    </row>
    <row r="22" spans="1:10" x14ac:dyDescent="0.2">
      <c r="A22" s="92" t="s">
        <v>121</v>
      </c>
      <c r="B22" s="11"/>
      <c r="C22" s="11"/>
      <c r="D22" s="11"/>
      <c r="E22" s="117"/>
      <c r="F22" s="110">
        <v>8969.58</v>
      </c>
      <c r="G22" s="110"/>
      <c r="H22" s="110"/>
      <c r="I22" s="110"/>
      <c r="J22" s="110">
        <f>SUM(F22:I22)</f>
        <v>8969.58</v>
      </c>
    </row>
    <row r="23" spans="1:10" x14ac:dyDescent="0.2">
      <c r="A23" s="10"/>
      <c r="B23" s="11"/>
      <c r="C23" s="11"/>
      <c r="D23" s="11"/>
      <c r="E23" s="117"/>
      <c r="F23" s="110"/>
      <c r="G23" s="110"/>
      <c r="H23" s="110"/>
      <c r="I23" s="110"/>
      <c r="J23" s="110"/>
    </row>
    <row r="24" spans="1:10" x14ac:dyDescent="0.2">
      <c r="A24" s="92" t="s">
        <v>122</v>
      </c>
      <c r="B24" s="11"/>
      <c r="C24" s="11"/>
      <c r="D24" s="11"/>
      <c r="E24" s="117"/>
      <c r="F24" s="110">
        <v>101147.66</v>
      </c>
      <c r="G24" s="110"/>
      <c r="H24" s="110">
        <v>0</v>
      </c>
      <c r="I24" s="110"/>
      <c r="J24" s="110">
        <f>SUM(F24:I24)</f>
        <v>101147.66</v>
      </c>
    </row>
    <row r="25" spans="1:10" x14ac:dyDescent="0.2">
      <c r="A25" s="10"/>
      <c r="B25" s="11"/>
      <c r="C25" s="11"/>
      <c r="D25" s="11"/>
      <c r="E25" s="117"/>
      <c r="F25" s="110"/>
      <c r="G25" s="110"/>
      <c r="H25" s="110"/>
      <c r="I25" s="110"/>
      <c r="J25" s="110"/>
    </row>
    <row r="26" spans="1:10" x14ac:dyDescent="0.2">
      <c r="A26" s="92" t="s">
        <v>123</v>
      </c>
      <c r="B26" s="11"/>
      <c r="C26" s="11"/>
      <c r="D26" s="11"/>
      <c r="E26" s="117"/>
      <c r="F26" s="110">
        <v>24940.83</v>
      </c>
      <c r="G26" s="110"/>
      <c r="H26" s="110">
        <v>8333</v>
      </c>
      <c r="I26" s="110"/>
      <c r="J26" s="110">
        <f>SUM(F26:I26)</f>
        <v>33273.83</v>
      </c>
    </row>
    <row r="27" spans="1:10" x14ac:dyDescent="0.2">
      <c r="A27" s="10"/>
      <c r="B27" s="11"/>
      <c r="C27" s="11"/>
      <c r="D27" s="11"/>
      <c r="E27" s="117"/>
      <c r="F27" s="110"/>
      <c r="G27" s="110"/>
      <c r="H27" s="110"/>
      <c r="I27" s="110"/>
      <c r="J27" s="110"/>
    </row>
    <row r="28" spans="1:10" x14ac:dyDescent="0.2">
      <c r="A28" s="92" t="s">
        <v>124</v>
      </c>
      <c r="B28" s="11"/>
      <c r="C28" s="11"/>
      <c r="D28" s="11"/>
      <c r="E28" s="117"/>
      <c r="F28" s="110">
        <v>11998.46</v>
      </c>
      <c r="G28" s="110"/>
      <c r="H28" s="110"/>
      <c r="I28" s="110"/>
      <c r="J28" s="110">
        <f>SUM(F28:I28)</f>
        <v>11998.46</v>
      </c>
    </row>
    <row r="29" spans="1:10" x14ac:dyDescent="0.2">
      <c r="A29" s="10"/>
      <c r="B29" s="11"/>
      <c r="C29" s="11"/>
      <c r="D29" s="11"/>
      <c r="E29" s="117"/>
      <c r="F29" s="110"/>
      <c r="G29" s="110"/>
      <c r="H29" s="110"/>
      <c r="I29" s="110"/>
      <c r="J29" s="110"/>
    </row>
    <row r="30" spans="1:10" x14ac:dyDescent="0.2">
      <c r="A30" s="92" t="s">
        <v>125</v>
      </c>
      <c r="B30" s="11"/>
      <c r="C30" s="11"/>
      <c r="D30" s="11"/>
      <c r="E30" s="117"/>
      <c r="F30" s="110">
        <v>5924.41</v>
      </c>
      <c r="G30" s="110"/>
      <c r="H30" s="110">
        <v>6750</v>
      </c>
      <c r="I30" s="110"/>
      <c r="J30" s="110">
        <f>+F30+H30</f>
        <v>12674.41</v>
      </c>
    </row>
    <row r="31" spans="1:10" x14ac:dyDescent="0.2">
      <c r="A31" s="10"/>
      <c r="B31" s="11"/>
      <c r="C31" s="11"/>
      <c r="D31" s="11"/>
      <c r="E31" s="117"/>
      <c r="F31" s="110"/>
      <c r="G31" s="110"/>
      <c r="H31" s="110"/>
      <c r="I31" s="110"/>
      <c r="J31" s="110"/>
    </row>
    <row r="32" spans="1:10" x14ac:dyDescent="0.2">
      <c r="A32" s="10"/>
      <c r="B32" s="11"/>
      <c r="C32" s="11"/>
      <c r="D32" s="11"/>
      <c r="E32" s="117"/>
      <c r="F32" s="110"/>
      <c r="G32" s="110"/>
      <c r="H32" s="110"/>
      <c r="I32" s="110"/>
      <c r="J32" s="110"/>
    </row>
    <row r="33" spans="1:10" x14ac:dyDescent="0.2">
      <c r="A33" s="10"/>
      <c r="B33" s="11"/>
      <c r="C33" s="11"/>
      <c r="D33" s="11"/>
      <c r="E33" s="117"/>
      <c r="F33" s="110"/>
      <c r="G33" s="110"/>
      <c r="H33" s="110"/>
      <c r="I33" s="110"/>
      <c r="J33" s="110"/>
    </row>
    <row r="34" spans="1:10" x14ac:dyDescent="0.2">
      <c r="A34" s="10"/>
      <c r="B34" s="11"/>
      <c r="C34" s="11"/>
      <c r="D34" s="11"/>
      <c r="E34" s="117"/>
      <c r="F34" s="110"/>
      <c r="G34" s="110"/>
      <c r="H34" s="110"/>
      <c r="I34" s="110"/>
      <c r="J34" s="110"/>
    </row>
    <row r="35" spans="1:10" x14ac:dyDescent="0.2">
      <c r="A35" s="10"/>
      <c r="B35" s="11"/>
      <c r="C35" s="11"/>
      <c r="D35" s="11"/>
      <c r="E35" s="117"/>
      <c r="F35" s="110"/>
      <c r="G35" s="110"/>
      <c r="H35" s="110"/>
      <c r="I35" s="110"/>
      <c r="J35" s="110"/>
    </row>
    <row r="36" spans="1:10" x14ac:dyDescent="0.2">
      <c r="A36" s="10"/>
      <c r="B36" s="11"/>
      <c r="C36" s="11"/>
      <c r="D36" s="11"/>
      <c r="E36" s="117"/>
      <c r="F36" s="110"/>
      <c r="G36" s="110"/>
      <c r="H36" s="110"/>
      <c r="I36" s="110"/>
      <c r="J36" s="110"/>
    </row>
    <row r="37" spans="1:10" ht="13.5" thickBot="1" x14ac:dyDescent="0.25">
      <c r="A37" s="10"/>
      <c r="B37" s="11"/>
      <c r="C37" s="11"/>
      <c r="D37" s="11"/>
      <c r="E37" s="117"/>
      <c r="F37" s="110"/>
      <c r="G37" s="110"/>
      <c r="H37" s="110"/>
      <c r="I37" s="110"/>
      <c r="J37" s="110"/>
    </row>
    <row r="38" spans="1:10" x14ac:dyDescent="0.2">
      <c r="A38" s="10"/>
      <c r="B38" s="11"/>
      <c r="C38" s="11"/>
      <c r="D38" s="11"/>
      <c r="E38" s="117"/>
      <c r="F38" s="112"/>
      <c r="G38" s="112"/>
      <c r="H38" s="112"/>
      <c r="I38" s="112"/>
      <c r="J38" s="112"/>
    </row>
    <row r="39" spans="1:10" ht="13.5" thickBot="1" x14ac:dyDescent="0.25">
      <c r="A39" s="13"/>
      <c r="B39" s="14"/>
      <c r="C39" s="14"/>
      <c r="D39" s="14"/>
      <c r="E39" s="107"/>
      <c r="F39" s="113">
        <f>SUM(F16:F38)</f>
        <v>484066.82</v>
      </c>
      <c r="G39" s="113">
        <f>SUM(G16:G38)</f>
        <v>0</v>
      </c>
      <c r="H39" s="113">
        <f>SUM(H16:H38)</f>
        <v>15083</v>
      </c>
      <c r="I39" s="113">
        <f>SUM(I16:I38)</f>
        <v>0</v>
      </c>
      <c r="J39" s="113">
        <f>SUM(J16:J38)</f>
        <v>499149.82</v>
      </c>
    </row>
    <row r="40" spans="1:10" x14ac:dyDescent="0.2">
      <c r="A40" s="118"/>
      <c r="B40" s="118"/>
      <c r="C40" s="118"/>
    </row>
    <row r="41" spans="1:10" x14ac:dyDescent="0.2">
      <c r="A41" s="133" t="s">
        <v>265</v>
      </c>
    </row>
  </sheetData>
  <mergeCells count="6">
    <mergeCell ref="J11:J13"/>
    <mergeCell ref="H11:H13"/>
    <mergeCell ref="A3:H3"/>
    <mergeCell ref="G11:G13"/>
    <mergeCell ref="I11:I13"/>
    <mergeCell ref="F11:F13"/>
  </mergeCells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Normal="100" workbookViewId="0">
      <selection activeCell="H32" sqref="H32"/>
    </sheetView>
  </sheetViews>
  <sheetFormatPr baseColWidth="10" defaultRowHeight="12.75" x14ac:dyDescent="0.2"/>
  <cols>
    <col min="5" max="5" width="9.85546875" customWidth="1"/>
    <col min="6" max="8" width="11.42578125" style="111"/>
    <col min="9" max="9" width="13.5703125" style="111" customWidth="1"/>
    <col min="10" max="10" width="11.42578125" style="111"/>
  </cols>
  <sheetData>
    <row r="1" spans="1:10" x14ac:dyDescent="0.2">
      <c r="A1" s="6"/>
      <c r="B1" s="7"/>
      <c r="C1" s="7"/>
      <c r="D1" s="7"/>
      <c r="E1" s="7"/>
      <c r="F1" s="87"/>
      <c r="G1" s="87"/>
      <c r="H1" s="87" t="s">
        <v>100</v>
      </c>
      <c r="I1" s="7" t="s">
        <v>101</v>
      </c>
      <c r="J1" s="88"/>
    </row>
    <row r="2" spans="1:10" x14ac:dyDescent="0.2">
      <c r="A2" s="10"/>
      <c r="B2" s="11"/>
      <c r="C2" s="11"/>
      <c r="D2" s="11"/>
      <c r="E2" s="11"/>
      <c r="F2" s="89"/>
      <c r="G2" s="89"/>
      <c r="H2" s="89"/>
      <c r="I2" s="11"/>
      <c r="J2" s="90"/>
    </row>
    <row r="3" spans="1:10" ht="15.75" x14ac:dyDescent="0.25">
      <c r="A3" s="273" t="s">
        <v>266</v>
      </c>
      <c r="B3" s="274"/>
      <c r="C3" s="274"/>
      <c r="D3" s="274"/>
      <c r="E3" s="274"/>
      <c r="F3" s="274"/>
      <c r="G3" s="274"/>
      <c r="H3" s="274"/>
      <c r="I3" s="11"/>
      <c r="J3" s="90"/>
    </row>
    <row r="4" spans="1:10" x14ac:dyDescent="0.2">
      <c r="A4" s="10"/>
      <c r="B4" s="11"/>
      <c r="C4" s="11"/>
      <c r="D4" s="11"/>
      <c r="E4" s="11"/>
      <c r="F4" s="89"/>
      <c r="G4" s="89"/>
      <c r="H4" s="89"/>
      <c r="I4" s="11"/>
      <c r="J4" s="90"/>
    </row>
    <row r="5" spans="1:10" x14ac:dyDescent="0.2">
      <c r="A5" s="10"/>
      <c r="B5" s="11"/>
      <c r="C5" s="11"/>
      <c r="D5" s="11"/>
      <c r="E5" s="91" t="s">
        <v>102</v>
      </c>
      <c r="F5" s="89"/>
      <c r="G5" s="89"/>
      <c r="H5" s="89"/>
      <c r="I5" s="11"/>
      <c r="J5" s="90"/>
    </row>
    <row r="6" spans="1:10" x14ac:dyDescent="0.2">
      <c r="A6" s="10"/>
      <c r="B6" s="11"/>
      <c r="C6" s="11"/>
      <c r="D6" s="11"/>
      <c r="E6" s="11"/>
      <c r="F6" s="89"/>
      <c r="G6" s="89"/>
      <c r="H6" s="89"/>
      <c r="I6" s="89"/>
      <c r="J6" s="90"/>
    </row>
    <row r="7" spans="1:10" x14ac:dyDescent="0.2">
      <c r="A7" s="92" t="s">
        <v>272</v>
      </c>
      <c r="B7" s="11"/>
      <c r="C7" s="11"/>
      <c r="D7" s="11"/>
      <c r="E7" s="11"/>
      <c r="F7" s="89"/>
      <c r="G7" s="89"/>
      <c r="H7" s="89"/>
      <c r="I7" s="89"/>
      <c r="J7" s="90"/>
    </row>
    <row r="8" spans="1:10" x14ac:dyDescent="0.2">
      <c r="A8" s="10"/>
      <c r="B8" s="11"/>
      <c r="C8" s="11"/>
      <c r="D8" s="11"/>
      <c r="E8" s="91"/>
      <c r="F8" s="89"/>
      <c r="G8" s="89"/>
      <c r="H8" s="89"/>
      <c r="I8" s="89"/>
      <c r="J8" s="90"/>
    </row>
    <row r="9" spans="1:10" x14ac:dyDescent="0.2">
      <c r="A9" s="92"/>
      <c r="B9" s="11"/>
      <c r="C9" s="11"/>
      <c r="D9" s="11"/>
      <c r="E9" s="91"/>
      <c r="F9" s="89"/>
      <c r="G9" s="89"/>
      <c r="H9" s="89"/>
      <c r="I9" s="89"/>
      <c r="J9" s="90"/>
    </row>
    <row r="10" spans="1:10" ht="13.5" thickBot="1" x14ac:dyDescent="0.25">
      <c r="A10" s="13"/>
      <c r="B10" s="14"/>
      <c r="C10" s="14"/>
      <c r="D10" s="14"/>
      <c r="E10" s="14"/>
      <c r="F10" s="93"/>
      <c r="G10" s="93"/>
      <c r="H10" s="93"/>
      <c r="I10" s="93"/>
      <c r="J10" s="94"/>
    </row>
    <row r="11" spans="1:10" ht="14.25" thickBot="1" x14ac:dyDescent="0.3">
      <c r="A11" s="95"/>
      <c r="B11" s="96"/>
      <c r="C11" s="97"/>
      <c r="D11" s="98"/>
      <c r="E11" s="99"/>
      <c r="F11" s="100" t="s">
        <v>103</v>
      </c>
      <c r="G11" s="99"/>
      <c r="H11" s="100"/>
      <c r="I11" s="101"/>
      <c r="J11" s="286" t="s">
        <v>107</v>
      </c>
    </row>
    <row r="12" spans="1:10" ht="14.25" customHeight="1" thickBot="1" x14ac:dyDescent="0.3">
      <c r="A12" s="102" t="s">
        <v>104</v>
      </c>
      <c r="B12" s="103"/>
      <c r="C12" s="104"/>
      <c r="D12" s="286" t="s">
        <v>116</v>
      </c>
      <c r="E12" s="286" t="s">
        <v>126</v>
      </c>
      <c r="F12" s="286" t="s">
        <v>109</v>
      </c>
      <c r="G12" s="105" t="s">
        <v>105</v>
      </c>
      <c r="H12" s="106"/>
      <c r="I12" s="286" t="s">
        <v>106</v>
      </c>
      <c r="J12" s="272"/>
    </row>
    <row r="13" spans="1:10" ht="13.5" x14ac:dyDescent="0.25">
      <c r="A13" s="102"/>
      <c r="B13" s="103"/>
      <c r="C13" s="104"/>
      <c r="D13" s="287" t="s">
        <v>108</v>
      </c>
      <c r="E13" s="287"/>
      <c r="F13" s="287" t="s">
        <v>109</v>
      </c>
      <c r="G13" s="286" t="s">
        <v>127</v>
      </c>
      <c r="H13" s="286" t="s">
        <v>110</v>
      </c>
      <c r="I13" s="287" t="s">
        <v>111</v>
      </c>
      <c r="J13" s="272"/>
    </row>
    <row r="14" spans="1:10" ht="13.5" thickBot="1" x14ac:dyDescent="0.25">
      <c r="A14" s="13"/>
      <c r="B14" s="14"/>
      <c r="C14" s="107"/>
      <c r="D14" s="288" t="s">
        <v>114</v>
      </c>
      <c r="E14" s="288"/>
      <c r="F14" s="288"/>
      <c r="G14" s="271"/>
      <c r="H14" s="271"/>
      <c r="I14" s="288"/>
      <c r="J14" s="271"/>
    </row>
    <row r="15" spans="1:10" x14ac:dyDescent="0.2">
      <c r="A15" s="10"/>
      <c r="B15" s="11"/>
      <c r="C15" s="11"/>
      <c r="D15" s="108"/>
      <c r="E15" s="108"/>
      <c r="F15" s="109"/>
      <c r="G15" s="109"/>
      <c r="H15" s="109"/>
      <c r="I15" s="109"/>
      <c r="J15" s="109"/>
    </row>
    <row r="16" spans="1:10" x14ac:dyDescent="0.2">
      <c r="A16" s="92" t="s">
        <v>118</v>
      </c>
      <c r="B16" s="11"/>
      <c r="C16" s="11"/>
      <c r="D16" s="110">
        <v>33680.199999999997</v>
      </c>
      <c r="E16" s="110"/>
      <c r="F16" s="110"/>
      <c r="G16" s="110">
        <v>2</v>
      </c>
      <c r="H16" s="110">
        <v>2258.38</v>
      </c>
      <c r="I16" s="224">
        <f>D16+H16+F16+E16</f>
        <v>35938.579999999994</v>
      </c>
      <c r="J16" s="110">
        <f>+'Bienes de Uso I'!J16-'Bienes de Uso II'!I16</f>
        <v>76980.19</v>
      </c>
    </row>
    <row r="17" spans="1:11" x14ac:dyDescent="0.2">
      <c r="A17" s="10"/>
      <c r="B17" s="11"/>
      <c r="C17" s="11"/>
      <c r="D17" s="110"/>
      <c r="E17" s="110"/>
      <c r="F17" s="110"/>
      <c r="G17" s="110"/>
      <c r="H17" s="110"/>
      <c r="I17" s="224"/>
      <c r="J17" s="110"/>
    </row>
    <row r="18" spans="1:11" x14ac:dyDescent="0.2">
      <c r="A18" s="92" t="s">
        <v>119</v>
      </c>
      <c r="B18" s="11"/>
      <c r="C18" s="11"/>
      <c r="D18" s="110">
        <v>32000</v>
      </c>
      <c r="E18" s="110"/>
      <c r="F18" s="110"/>
      <c r="G18" s="110">
        <v>2</v>
      </c>
      <c r="H18" s="110">
        <v>4000</v>
      </c>
      <c r="I18" s="224">
        <f>D18+H18+F18+E18</f>
        <v>36000</v>
      </c>
      <c r="J18" s="110">
        <f>+'Bienes de Uso I'!J18-'Bienes de Uso II'!I18</f>
        <v>164000</v>
      </c>
    </row>
    <row r="19" spans="1:11" x14ac:dyDescent="0.2">
      <c r="A19" s="10"/>
      <c r="B19" s="11"/>
      <c r="C19" s="11"/>
      <c r="D19" s="110"/>
      <c r="E19" s="110"/>
      <c r="F19" s="110"/>
      <c r="G19" s="110"/>
      <c r="H19" s="110"/>
      <c r="I19" s="224"/>
      <c r="J19" s="110"/>
    </row>
    <row r="20" spans="1:11" x14ac:dyDescent="0.2">
      <c r="A20" s="92" t="s">
        <v>120</v>
      </c>
      <c r="B20" s="11"/>
      <c r="C20" s="11"/>
      <c r="D20" s="110">
        <v>4408.1000000000004</v>
      </c>
      <c r="E20" s="110"/>
      <c r="F20" s="110"/>
      <c r="G20" s="110">
        <v>2</v>
      </c>
      <c r="H20" s="110">
        <v>363.34</v>
      </c>
      <c r="I20" s="224">
        <f>D20+H20+F20+E20</f>
        <v>4771.4400000000005</v>
      </c>
      <c r="J20" s="110">
        <f>+'Bienes de Uso I'!J20-'Bienes de Uso II'!I20</f>
        <v>13395.67</v>
      </c>
      <c r="K20" s="111"/>
    </row>
    <row r="21" spans="1:11" x14ac:dyDescent="0.2">
      <c r="A21" s="10"/>
      <c r="B21" s="11"/>
      <c r="C21" s="11"/>
      <c r="D21" s="110"/>
      <c r="E21" s="110"/>
      <c r="F21" s="110"/>
      <c r="G21" s="110"/>
      <c r="H21" s="110"/>
      <c r="I21" s="224"/>
      <c r="J21" s="110"/>
    </row>
    <row r="22" spans="1:11" x14ac:dyDescent="0.2">
      <c r="A22" s="92" t="s">
        <v>121</v>
      </c>
      <c r="B22" s="11"/>
      <c r="C22" s="11"/>
      <c r="D22" s="110">
        <v>1243.1199999999999</v>
      </c>
      <c r="E22" s="110"/>
      <c r="F22" s="110"/>
      <c r="G22" s="110">
        <v>2</v>
      </c>
      <c r="H22" s="110">
        <v>179.39</v>
      </c>
      <c r="I22" s="224">
        <f>D22+H22+F22+E22</f>
        <v>1422.5099999999998</v>
      </c>
      <c r="J22" s="110">
        <f>+'Bienes de Uso I'!J22-'Bienes de Uso II'!I22</f>
        <v>7547.07</v>
      </c>
    </row>
    <row r="23" spans="1:11" x14ac:dyDescent="0.2">
      <c r="A23" s="10"/>
      <c r="B23" s="11"/>
      <c r="C23" s="11"/>
      <c r="D23" s="110"/>
      <c r="E23" s="110"/>
      <c r="F23" s="110"/>
      <c r="G23" s="110"/>
      <c r="H23" s="110"/>
      <c r="I23" s="224"/>
      <c r="J23" s="110"/>
    </row>
    <row r="24" spans="1:11" x14ac:dyDescent="0.2">
      <c r="A24" s="92" t="s">
        <v>122</v>
      </c>
      <c r="B24" s="11"/>
      <c r="C24" s="11"/>
      <c r="D24" s="110">
        <v>96298.64</v>
      </c>
      <c r="E24" s="110"/>
      <c r="F24" s="110"/>
      <c r="G24" s="110">
        <v>10</v>
      </c>
      <c r="H24" s="110">
        <f>9670.14+445</f>
        <v>10115.14</v>
      </c>
      <c r="I24" s="224">
        <f>D24+H24+F24+E24</f>
        <v>106413.78</v>
      </c>
      <c r="J24" s="110">
        <f>+'Bienes de Uso I'!J24-'Bienes de Uso II'!I24</f>
        <v>-5266.1199999999953</v>
      </c>
    </row>
    <row r="25" spans="1:11" x14ac:dyDescent="0.2">
      <c r="A25" s="10"/>
      <c r="B25" s="11"/>
      <c r="C25" s="11"/>
      <c r="D25" s="110"/>
      <c r="E25" s="110"/>
      <c r="F25" s="110"/>
      <c r="G25" s="110"/>
      <c r="H25" s="110"/>
      <c r="I25" s="224"/>
      <c r="J25" s="110"/>
    </row>
    <row r="26" spans="1:11" x14ac:dyDescent="0.2">
      <c r="A26" s="92" t="s">
        <v>123</v>
      </c>
      <c r="B26" s="11"/>
      <c r="C26" s="11"/>
      <c r="D26" s="110">
        <v>11198.41</v>
      </c>
      <c r="E26" s="110"/>
      <c r="F26" s="110"/>
      <c r="G26" s="110">
        <v>10</v>
      </c>
      <c r="H26" s="110">
        <v>3327.38</v>
      </c>
      <c r="I26" s="224">
        <f>D26+H26+F26+E26</f>
        <v>14525.79</v>
      </c>
      <c r="J26" s="110">
        <f>+'Bienes de Uso I'!J26-'Bienes de Uso II'!I26</f>
        <v>18748.04</v>
      </c>
    </row>
    <row r="27" spans="1:11" x14ac:dyDescent="0.2">
      <c r="A27" s="10"/>
      <c r="B27" s="11"/>
      <c r="C27" s="11"/>
      <c r="D27" s="110"/>
      <c r="E27" s="110"/>
      <c r="F27" s="110"/>
      <c r="G27" s="110"/>
      <c r="H27" s="110"/>
      <c r="I27" s="224"/>
      <c r="J27" s="110"/>
    </row>
    <row r="28" spans="1:11" x14ac:dyDescent="0.2">
      <c r="A28" s="92" t="s">
        <v>124</v>
      </c>
      <c r="B28" s="11"/>
      <c r="C28" s="11"/>
      <c r="D28" s="110">
        <v>6382.63</v>
      </c>
      <c r="E28" s="110"/>
      <c r="F28" s="110"/>
      <c r="G28" s="110">
        <v>10</v>
      </c>
      <c r="H28" s="110">
        <v>1199.8499999999999</v>
      </c>
      <c r="I28" s="224">
        <f>D28+H28+F28+E28</f>
        <v>7582.48</v>
      </c>
      <c r="J28" s="110">
        <f>+'Bienes de Uso I'!J28-'Bienes de Uso II'!I28</f>
        <v>4415.9799999999996</v>
      </c>
    </row>
    <row r="29" spans="1:11" x14ac:dyDescent="0.2">
      <c r="A29" s="10"/>
      <c r="B29" s="11"/>
      <c r="C29" s="11"/>
      <c r="D29" s="110"/>
      <c r="E29" s="110"/>
      <c r="F29" s="110"/>
      <c r="G29" s="110"/>
      <c r="H29" s="110"/>
      <c r="I29" s="224"/>
      <c r="J29" s="110"/>
    </row>
    <row r="30" spans="1:11" x14ac:dyDescent="0.2">
      <c r="A30" s="92" t="s">
        <v>125</v>
      </c>
      <c r="B30" s="11"/>
      <c r="C30" s="11"/>
      <c r="D30" s="110">
        <v>3408.02</v>
      </c>
      <c r="E30" s="110"/>
      <c r="F30" s="110"/>
      <c r="G30" s="110">
        <v>10</v>
      </c>
      <c r="H30" s="110">
        <v>1267.44</v>
      </c>
      <c r="I30" s="110">
        <f>D30+H30+F30+E30</f>
        <v>4675.46</v>
      </c>
      <c r="J30" s="110">
        <f>+'Bienes de Uso I'!J30-'Bienes de Uso II'!I30</f>
        <v>7998.95</v>
      </c>
    </row>
    <row r="31" spans="1:11" x14ac:dyDescent="0.2">
      <c r="A31" s="10"/>
      <c r="B31" s="11"/>
      <c r="C31" s="11"/>
      <c r="D31" s="110"/>
      <c r="E31" s="110"/>
      <c r="F31" s="110"/>
      <c r="G31" s="110"/>
      <c r="H31" s="110"/>
      <c r="I31" s="110"/>
      <c r="J31" s="110"/>
    </row>
    <row r="32" spans="1:11" x14ac:dyDescent="0.2">
      <c r="A32" s="10"/>
      <c r="B32" s="11"/>
      <c r="C32" s="11"/>
      <c r="D32" s="110"/>
      <c r="E32" s="110"/>
      <c r="F32" s="110"/>
      <c r="G32" s="110"/>
      <c r="H32" s="110"/>
      <c r="I32" s="110"/>
      <c r="J32" s="110"/>
    </row>
    <row r="33" spans="1:13" x14ac:dyDescent="0.2">
      <c r="A33" s="10"/>
      <c r="B33" s="11"/>
      <c r="C33" s="11"/>
      <c r="D33" s="110"/>
      <c r="E33" s="110"/>
      <c r="F33" s="110"/>
      <c r="G33" s="110"/>
      <c r="H33" s="110"/>
      <c r="I33" s="110"/>
      <c r="J33" s="110"/>
    </row>
    <row r="34" spans="1:13" x14ac:dyDescent="0.2">
      <c r="A34" s="10"/>
      <c r="B34" s="11"/>
      <c r="C34" s="11"/>
      <c r="D34" s="110"/>
      <c r="E34" s="110"/>
      <c r="F34" s="110"/>
      <c r="G34" s="110"/>
      <c r="H34" s="110"/>
      <c r="I34" s="110"/>
      <c r="J34" s="110"/>
    </row>
    <row r="35" spans="1:13" x14ac:dyDescent="0.2">
      <c r="A35" s="10"/>
      <c r="B35" s="11"/>
      <c r="C35" s="11"/>
      <c r="D35" s="110"/>
      <c r="E35" s="110"/>
      <c r="F35" s="110"/>
      <c r="G35" s="110"/>
      <c r="H35" s="110"/>
      <c r="I35" s="110"/>
      <c r="J35" s="110"/>
    </row>
    <row r="36" spans="1:13" x14ac:dyDescent="0.2">
      <c r="A36" s="10"/>
      <c r="B36" s="11"/>
      <c r="C36" s="11"/>
      <c r="D36" s="110"/>
      <c r="E36" s="110"/>
      <c r="F36" s="110"/>
      <c r="G36" s="110"/>
      <c r="H36" s="110"/>
      <c r="I36" s="110"/>
      <c r="J36" s="110"/>
    </row>
    <row r="37" spans="1:13" x14ac:dyDescent="0.2">
      <c r="A37" s="10"/>
      <c r="B37" s="11"/>
      <c r="C37" s="11"/>
      <c r="D37" s="110"/>
      <c r="E37" s="110"/>
      <c r="F37" s="110"/>
      <c r="G37" s="110"/>
      <c r="H37" s="110"/>
      <c r="I37" s="110"/>
      <c r="J37" s="110"/>
    </row>
    <row r="38" spans="1:13" ht="13.5" thickBot="1" x14ac:dyDescent="0.25">
      <c r="A38" s="10"/>
      <c r="B38" s="11"/>
      <c r="C38" s="11"/>
      <c r="D38" s="110"/>
      <c r="E38" s="110"/>
      <c r="F38" s="110"/>
      <c r="G38" s="110"/>
      <c r="H38" s="110"/>
      <c r="I38" s="110"/>
      <c r="J38" s="110"/>
    </row>
    <row r="39" spans="1:13" x14ac:dyDescent="0.2">
      <c r="A39" s="10"/>
      <c r="B39" s="11"/>
      <c r="C39" s="11"/>
      <c r="D39" s="112"/>
      <c r="E39" s="112"/>
      <c r="F39" s="112"/>
      <c r="G39" s="112"/>
      <c r="H39" s="112"/>
      <c r="I39" s="112"/>
      <c r="J39" s="112"/>
    </row>
    <row r="40" spans="1:13" ht="13.5" thickBot="1" x14ac:dyDescent="0.25">
      <c r="A40" s="13"/>
      <c r="B40" s="14"/>
      <c r="C40" s="14"/>
      <c r="D40" s="113">
        <f t="shared" ref="D40:I40" si="0">SUM(D16:D39)</f>
        <v>188619.12</v>
      </c>
      <c r="E40" s="113">
        <f t="shared" si="0"/>
        <v>0</v>
      </c>
      <c r="F40" s="113">
        <f t="shared" si="0"/>
        <v>0</v>
      </c>
      <c r="G40" s="113"/>
      <c r="H40" s="113">
        <f t="shared" si="0"/>
        <v>22710.92</v>
      </c>
      <c r="I40" s="113">
        <f t="shared" si="0"/>
        <v>211330.04</v>
      </c>
      <c r="J40" s="113">
        <f>SUM(J16:J39)</f>
        <v>287819.78000000003</v>
      </c>
      <c r="M40" s="85"/>
    </row>
    <row r="41" spans="1:13" x14ac:dyDescent="0.2">
      <c r="A41" s="118"/>
      <c r="B41" s="118"/>
      <c r="C41" s="118"/>
    </row>
    <row r="42" spans="1:13" x14ac:dyDescent="0.2">
      <c r="A42" s="133" t="s">
        <v>265</v>
      </c>
    </row>
  </sheetData>
  <mergeCells count="8">
    <mergeCell ref="J11:J14"/>
    <mergeCell ref="G13:G14"/>
    <mergeCell ref="H13:H14"/>
    <mergeCell ref="E12:E14"/>
    <mergeCell ref="A3:H3"/>
    <mergeCell ref="D12:D14"/>
    <mergeCell ref="F12:F14"/>
    <mergeCell ref="I12:I14"/>
  </mergeCells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8</vt:i4>
      </vt:variant>
    </vt:vector>
  </HeadingPairs>
  <TitlesOfParts>
    <vt:vector size="22" baseType="lpstr">
      <vt:lpstr>estado patrimonial</vt:lpstr>
      <vt:lpstr>Estado de recursos y gastos</vt:lpstr>
      <vt:lpstr>Evolucion PN</vt:lpstr>
      <vt:lpstr>flujo de efectivo</vt:lpstr>
      <vt:lpstr>Nota explicativa</vt:lpstr>
      <vt:lpstr>Nota explicativa 2</vt:lpstr>
      <vt:lpstr>pARA pRESUPUESTAR</vt:lpstr>
      <vt:lpstr>Bienes de Uso I</vt:lpstr>
      <vt:lpstr>Bienes de Uso II</vt:lpstr>
      <vt:lpstr>recursos ordinarios</vt:lpstr>
      <vt:lpstr>gAST. gENERALES</vt:lpstr>
      <vt:lpstr>GASTOS ESPECIFICOS</vt:lpstr>
      <vt:lpstr>caratula</vt:lpstr>
      <vt:lpstr>Informe del Auditor</vt:lpstr>
      <vt:lpstr>caratula!Área_de_impresión</vt:lpstr>
      <vt:lpstr>'estado patrimonial'!Área_de_impresión</vt:lpstr>
      <vt:lpstr>'flujo de efectivo'!Área_de_impresión</vt:lpstr>
      <vt:lpstr>'gAST. gENERALES'!Área_de_impresión</vt:lpstr>
      <vt:lpstr>'GASTOS ESPECIFICOS'!Área_de_impresión</vt:lpstr>
      <vt:lpstr>'Nota explicativa 2'!Área_de_impresión</vt:lpstr>
      <vt:lpstr>'pARA pRESUPUESTAR'!Área_de_impresión</vt:lpstr>
      <vt:lpstr>'recursos ordinarios'!Área_de_impresión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Jose</cp:lastModifiedBy>
  <cp:lastPrinted>2013-12-29T03:47:39Z</cp:lastPrinted>
  <dcterms:created xsi:type="dcterms:W3CDTF">2012-11-23T21:05:18Z</dcterms:created>
  <dcterms:modified xsi:type="dcterms:W3CDTF">2013-12-29T03:48:00Z</dcterms:modified>
</cp:coreProperties>
</file>